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"/>
    </mc:Choice>
  </mc:AlternateContent>
  <xr:revisionPtr revIDLastSave="0" documentId="8_{2B9C2701-0FB1-4194-A6CD-B94F1EEE8E45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23" sheetId="24" r:id="rId1"/>
    <sheet name="1. izmjene" sheetId="25" r:id="rId2"/>
    <sheet name="izvršenje 1-6" sheetId="27" r:id="rId3"/>
    <sheet name="2. izmjene" sheetId="28" r:id="rId4"/>
    <sheet name=" izvršenje 1-12" sheetId="29" r:id="rId5"/>
  </sheets>
  <definedNames>
    <definedName name="_xlnm.Print_Area" localSheetId="4">' izvršenje 1-12'!$A$1:$K$530</definedName>
    <definedName name="_xlnm.Print_Area" localSheetId="1">'1. izmjene'!$A$1:$J$475</definedName>
    <definedName name="_xlnm.Print_Area" localSheetId="3">'2. izmjene'!$A$1:$K$514</definedName>
    <definedName name="_xlnm.Print_Area" localSheetId="0">'2023'!$A$1:$I$423</definedName>
    <definedName name="_xlnm.Print_Area" localSheetId="2">'izvršenje 1-6'!$A$1:$J$484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7" i="29" l="1"/>
  <c r="K421" i="29"/>
  <c r="K414" i="29"/>
  <c r="K402" i="29"/>
  <c r="K340" i="29"/>
  <c r="K330" i="29"/>
  <c r="K305" i="29"/>
  <c r="K304" i="29"/>
  <c r="K239" i="29"/>
  <c r="K235" i="29"/>
  <c r="K231" i="29"/>
  <c r="K230" i="29"/>
  <c r="K229" i="29"/>
  <c r="J163" i="29"/>
  <c r="J223" i="29"/>
  <c r="J219" i="29"/>
  <c r="J218" i="29" l="1"/>
  <c r="J53" i="29" l="1"/>
  <c r="J46" i="29"/>
  <c r="J321" i="29"/>
  <c r="J320" i="29" l="1"/>
  <c r="J86" i="29"/>
  <c r="J43" i="29"/>
  <c r="K163" i="29"/>
  <c r="J162" i="29"/>
  <c r="J104" i="29" s="1"/>
  <c r="K188" i="29"/>
  <c r="K189" i="29"/>
  <c r="K190" i="29"/>
  <c r="K181" i="29"/>
  <c r="K177" i="29"/>
  <c r="K504" i="29" l="1"/>
  <c r="K503" i="29"/>
  <c r="K502" i="29"/>
  <c r="K492" i="29"/>
  <c r="K493" i="29"/>
  <c r="K494" i="29"/>
  <c r="K464" i="29"/>
  <c r="K392" i="29"/>
  <c r="K291" i="29"/>
  <c r="K281" i="29"/>
  <c r="K279" i="29"/>
  <c r="K272" i="29"/>
  <c r="K271" i="29"/>
  <c r="K270" i="29"/>
  <c r="K263" i="29"/>
  <c r="K262" i="29"/>
  <c r="K261" i="29"/>
  <c r="K254" i="29"/>
  <c r="K253" i="29"/>
  <c r="K252" i="29"/>
  <c r="K246" i="29"/>
  <c r="K245" i="29"/>
  <c r="K244" i="29"/>
  <c r="K175" i="29"/>
  <c r="K174" i="29"/>
  <c r="K173" i="29"/>
  <c r="K171" i="29"/>
  <c r="K170" i="29"/>
  <c r="K169" i="29"/>
  <c r="K162" i="29"/>
  <c r="K161" i="29"/>
  <c r="K159" i="29"/>
  <c r="K158" i="29"/>
  <c r="K157" i="29"/>
  <c r="K156" i="29"/>
  <c r="K149" i="29"/>
  <c r="K141" i="29"/>
  <c r="K140" i="29"/>
  <c r="K139" i="29"/>
  <c r="K138" i="29"/>
  <c r="K58" i="29"/>
  <c r="K51" i="29"/>
  <c r="K31" i="29"/>
  <c r="J83" i="29"/>
  <c r="J57" i="29"/>
  <c r="J50" i="29"/>
  <c r="J515" i="29"/>
  <c r="J511" i="29"/>
  <c r="J505" i="29"/>
  <c r="J501" i="29"/>
  <c r="J495" i="29"/>
  <c r="J491" i="29"/>
  <c r="J486" i="29"/>
  <c r="J482" i="29"/>
  <c r="J475" i="29"/>
  <c r="J474" i="29" s="1"/>
  <c r="J471" i="29"/>
  <c r="J470" i="29" s="1"/>
  <c r="J466" i="29"/>
  <c r="J465" i="29" s="1"/>
  <c r="J463" i="29"/>
  <c r="J459" i="29"/>
  <c r="J458" i="29" s="1"/>
  <c r="J455" i="29"/>
  <c r="J454" i="29" s="1"/>
  <c r="J451" i="29"/>
  <c r="J450" i="29" s="1"/>
  <c r="J446" i="29"/>
  <c r="J107" i="29" s="1"/>
  <c r="J439" i="29"/>
  <c r="J438" i="29" s="1"/>
  <c r="J433" i="29"/>
  <c r="J432" i="29" s="1"/>
  <c r="J420" i="29"/>
  <c r="J111" i="29" s="1"/>
  <c r="J110" i="29" s="1"/>
  <c r="J413" i="29"/>
  <c r="J406" i="29"/>
  <c r="J405" i="29" s="1"/>
  <c r="K405" i="29" s="1"/>
  <c r="J401" i="29"/>
  <c r="J98" i="29" s="1"/>
  <c r="J97" i="29" s="1"/>
  <c r="J396" i="29"/>
  <c r="J389" i="29"/>
  <c r="J388" i="29"/>
  <c r="J372" i="29"/>
  <c r="J371" i="29" s="1"/>
  <c r="J366" i="29"/>
  <c r="J365" i="29" s="1"/>
  <c r="J360" i="29"/>
  <c r="J359" i="29" s="1"/>
  <c r="J355" i="29"/>
  <c r="J354" i="29" s="1"/>
  <c r="J349" i="29"/>
  <c r="K349" i="29" s="1"/>
  <c r="J345" i="29"/>
  <c r="J339" i="29"/>
  <c r="J338" i="29" s="1"/>
  <c r="J334" i="29"/>
  <c r="J327" i="29"/>
  <c r="J326" i="29" s="1"/>
  <c r="J308" i="29"/>
  <c r="J307" i="29" s="1"/>
  <c r="J303" i="29"/>
  <c r="J302" i="29" s="1"/>
  <c r="J298" i="29"/>
  <c r="J297" i="29" s="1"/>
  <c r="J293" i="29"/>
  <c r="J292" i="29" s="1"/>
  <c r="J289" i="29"/>
  <c r="J284" i="29"/>
  <c r="J280" i="29"/>
  <c r="J278" i="29"/>
  <c r="J273" i="29"/>
  <c r="J269" i="29"/>
  <c r="J264" i="29"/>
  <c r="J260" i="29"/>
  <c r="J255" i="29"/>
  <c r="J251" i="29"/>
  <c r="J247" i="29"/>
  <c r="J243" i="29"/>
  <c r="J71" i="29" s="1"/>
  <c r="J238" i="29"/>
  <c r="J237" i="29" s="1"/>
  <c r="J234" i="29"/>
  <c r="J228" i="29"/>
  <c r="J227" i="29" s="1"/>
  <c r="J214" i="29"/>
  <c r="J213" i="29" s="1"/>
  <c r="J207" i="29"/>
  <c r="J206" i="29" s="1"/>
  <c r="J202" i="29"/>
  <c r="J201" i="29" s="1"/>
  <c r="J191" i="29"/>
  <c r="K191" i="29" s="1"/>
  <c r="J187" i="29"/>
  <c r="J180" i="29"/>
  <c r="J176" i="29"/>
  <c r="J90" i="29" s="1"/>
  <c r="J172" i="29"/>
  <c r="J168" i="29"/>
  <c r="J74" i="29" s="1"/>
  <c r="J160" i="29"/>
  <c r="J91" i="29" s="1"/>
  <c r="J155" i="29"/>
  <c r="J150" i="29"/>
  <c r="J147" i="29"/>
  <c r="J142" i="29"/>
  <c r="J89" i="29" s="1"/>
  <c r="J137" i="29"/>
  <c r="I515" i="29"/>
  <c r="F515" i="29"/>
  <c r="E515" i="29"/>
  <c r="D515" i="29"/>
  <c r="I511" i="29"/>
  <c r="I510" i="29" s="1"/>
  <c r="F511" i="29"/>
  <c r="F510" i="29" s="1"/>
  <c r="E511" i="29"/>
  <c r="D511" i="29"/>
  <c r="D510" i="29" s="1"/>
  <c r="I505" i="29"/>
  <c r="F505" i="29"/>
  <c r="E505" i="29"/>
  <c r="D505" i="29"/>
  <c r="I501" i="29"/>
  <c r="F501" i="29"/>
  <c r="F500" i="29" s="1"/>
  <c r="E501" i="29"/>
  <c r="E500" i="29" s="1"/>
  <c r="D501" i="29"/>
  <c r="G496" i="29"/>
  <c r="G495" i="29" s="1"/>
  <c r="G82" i="29" s="1"/>
  <c r="I495" i="29"/>
  <c r="H495" i="29"/>
  <c r="H82" i="29" s="1"/>
  <c r="F495" i="29"/>
  <c r="F82" i="29" s="1"/>
  <c r="E495" i="29"/>
  <c r="D495" i="29"/>
  <c r="G494" i="29"/>
  <c r="G493" i="29"/>
  <c r="G492" i="29"/>
  <c r="I491" i="29"/>
  <c r="H491" i="29"/>
  <c r="H490" i="29" s="1"/>
  <c r="H64" i="29" s="1"/>
  <c r="F491" i="29"/>
  <c r="F490" i="29" s="1"/>
  <c r="E491" i="29"/>
  <c r="E73" i="29" s="1"/>
  <c r="D491" i="29"/>
  <c r="G487" i="29"/>
  <c r="G486" i="29" s="1"/>
  <c r="I486" i="29"/>
  <c r="H486" i="29"/>
  <c r="F486" i="29"/>
  <c r="E486" i="29"/>
  <c r="D486" i="29"/>
  <c r="G485" i="29"/>
  <c r="G484" i="29"/>
  <c r="G483" i="29"/>
  <c r="I482" i="29"/>
  <c r="H482" i="29"/>
  <c r="H481" i="29" s="1"/>
  <c r="F482" i="29"/>
  <c r="F481" i="29" s="1"/>
  <c r="E482" i="29"/>
  <c r="D482" i="29"/>
  <c r="I475" i="29"/>
  <c r="I474" i="29" s="1"/>
  <c r="H475" i="29"/>
  <c r="H474" i="29" s="1"/>
  <c r="G475" i="29"/>
  <c r="G474" i="29" s="1"/>
  <c r="F475" i="29"/>
  <c r="F474" i="29" s="1"/>
  <c r="E475" i="29"/>
  <c r="E474" i="29" s="1"/>
  <c r="D475" i="29"/>
  <c r="D474" i="29" s="1"/>
  <c r="K474" i="29"/>
  <c r="I471" i="29"/>
  <c r="I470" i="29" s="1"/>
  <c r="H471" i="29"/>
  <c r="H470" i="29" s="1"/>
  <c r="G471" i="29"/>
  <c r="G470" i="29" s="1"/>
  <c r="F471" i="29"/>
  <c r="F470" i="29" s="1"/>
  <c r="E471" i="29"/>
  <c r="E470" i="29" s="1"/>
  <c r="D471" i="29"/>
  <c r="D470" i="29" s="1"/>
  <c r="K470" i="29"/>
  <c r="I466" i="29"/>
  <c r="I465" i="29" s="1"/>
  <c r="H466" i="29"/>
  <c r="H105" i="29" s="1"/>
  <c r="E466" i="29"/>
  <c r="E465" i="29" s="1"/>
  <c r="D466" i="29"/>
  <c r="D465" i="29" s="1"/>
  <c r="I463" i="29"/>
  <c r="H463" i="29"/>
  <c r="I459" i="29"/>
  <c r="I458" i="29" s="1"/>
  <c r="I43" i="29" s="1"/>
  <c r="G456" i="29"/>
  <c r="G455" i="29" s="1"/>
  <c r="I455" i="29"/>
  <c r="H455" i="29"/>
  <c r="H454" i="29" s="1"/>
  <c r="F455" i="29"/>
  <c r="F454" i="29" s="1"/>
  <c r="E455" i="29"/>
  <c r="D455" i="29"/>
  <c r="D454" i="29" s="1"/>
  <c r="E454" i="29"/>
  <c r="G452" i="29"/>
  <c r="G451" i="29" s="1"/>
  <c r="G450" i="29" s="1"/>
  <c r="G103" i="29" s="1"/>
  <c r="I451" i="29"/>
  <c r="I450" i="29" s="1"/>
  <c r="I103" i="29" s="1"/>
  <c r="H451" i="29"/>
  <c r="H450" i="29" s="1"/>
  <c r="H103" i="29" s="1"/>
  <c r="F451" i="29"/>
  <c r="F450" i="29" s="1"/>
  <c r="F103" i="29" s="1"/>
  <c r="E451" i="29"/>
  <c r="E450" i="29" s="1"/>
  <c r="D451" i="29"/>
  <c r="D450" i="29" s="1"/>
  <c r="G447" i="29"/>
  <c r="G446" i="29" s="1"/>
  <c r="G445" i="29" s="1"/>
  <c r="I446" i="29"/>
  <c r="I445" i="29" s="1"/>
  <c r="H446" i="29"/>
  <c r="H445" i="29" s="1"/>
  <c r="F446" i="29"/>
  <c r="F445" i="29" s="1"/>
  <c r="E446" i="29"/>
  <c r="E445" i="29" s="1"/>
  <c r="D446" i="29"/>
  <c r="D445" i="29" s="1"/>
  <c r="I439" i="29"/>
  <c r="H439" i="29"/>
  <c r="H438" i="29" s="1"/>
  <c r="G439" i="29"/>
  <c r="G438" i="29" s="1"/>
  <c r="F439" i="29"/>
  <c r="F438" i="29" s="1"/>
  <c r="E439" i="29"/>
  <c r="E438" i="29" s="1"/>
  <c r="D439" i="29"/>
  <c r="D438" i="29" s="1"/>
  <c r="I438" i="29"/>
  <c r="I433" i="29"/>
  <c r="I432" i="29" s="1"/>
  <c r="H433" i="29"/>
  <c r="H432" i="29" s="1"/>
  <c r="G433" i="29"/>
  <c r="G432" i="29" s="1"/>
  <c r="F433" i="29"/>
  <c r="F432" i="29" s="1"/>
  <c r="E433" i="29"/>
  <c r="E432" i="29" s="1"/>
  <c r="D433" i="29"/>
  <c r="D432" i="29" s="1"/>
  <c r="K432" i="29"/>
  <c r="G428" i="29"/>
  <c r="H428" i="29" s="1"/>
  <c r="I428" i="29" s="1"/>
  <c r="J428" i="29" s="1"/>
  <c r="G427" i="29"/>
  <c r="F426" i="29"/>
  <c r="E426" i="29"/>
  <c r="E425" i="29" s="1"/>
  <c r="D426" i="29"/>
  <c r="D425" i="29" s="1"/>
  <c r="I420" i="29"/>
  <c r="I111" i="29" s="1"/>
  <c r="I110" i="29" s="1"/>
  <c r="K110" i="29" s="1"/>
  <c r="H420" i="29"/>
  <c r="H111" i="29" s="1"/>
  <c r="H110" i="29" s="1"/>
  <c r="G420" i="29"/>
  <c r="G419" i="29" s="1"/>
  <c r="F420" i="29"/>
  <c r="F419" i="29" s="1"/>
  <c r="E420" i="29"/>
  <c r="E419" i="29" s="1"/>
  <c r="D420" i="29"/>
  <c r="D419" i="29" s="1"/>
  <c r="I419" i="29"/>
  <c r="G414" i="29"/>
  <c r="G413" i="29" s="1"/>
  <c r="G412" i="29" s="1"/>
  <c r="I413" i="29"/>
  <c r="I412" i="29" s="1"/>
  <c r="H413" i="29"/>
  <c r="H412" i="29" s="1"/>
  <c r="F413" i="29"/>
  <c r="E413" i="29"/>
  <c r="E412" i="29" s="1"/>
  <c r="D413" i="29"/>
  <c r="D412" i="29" s="1"/>
  <c r="I406" i="29"/>
  <c r="I405" i="29" s="1"/>
  <c r="H406" i="29"/>
  <c r="H405" i="29" s="1"/>
  <c r="G406" i="29"/>
  <c r="G405" i="29" s="1"/>
  <c r="F406" i="29"/>
  <c r="F405" i="29" s="1"/>
  <c r="E406" i="29"/>
  <c r="E405" i="29" s="1"/>
  <c r="D406" i="29"/>
  <c r="D405" i="29" s="1"/>
  <c r="I401" i="29"/>
  <c r="I400" i="29" s="1"/>
  <c r="H401" i="29"/>
  <c r="H400" i="29" s="1"/>
  <c r="I396" i="29"/>
  <c r="I395" i="29" s="1"/>
  <c r="H396" i="29"/>
  <c r="H395" i="29" s="1"/>
  <c r="G391" i="29"/>
  <c r="G390" i="29"/>
  <c r="I389" i="29"/>
  <c r="H389" i="29"/>
  <c r="F389" i="29"/>
  <c r="F388" i="29" s="1"/>
  <c r="E389" i="29"/>
  <c r="E388" i="29" s="1"/>
  <c r="I388" i="29"/>
  <c r="H388" i="29"/>
  <c r="G384" i="29"/>
  <c r="H384" i="29" s="1"/>
  <c r="I384" i="29" s="1"/>
  <c r="F383" i="29"/>
  <c r="F382" i="29" s="1"/>
  <c r="E383" i="29"/>
  <c r="E382" i="29" s="1"/>
  <c r="D383" i="29"/>
  <c r="D382" i="29" s="1"/>
  <c r="G381" i="29"/>
  <c r="H381" i="29" s="1"/>
  <c r="I381" i="29" s="1"/>
  <c r="J381" i="29" s="1"/>
  <c r="G380" i="29"/>
  <c r="F379" i="29"/>
  <c r="F378" i="29" s="1"/>
  <c r="E379" i="29"/>
  <c r="E378" i="29" s="1"/>
  <c r="D379" i="29"/>
  <c r="D378" i="29" s="1"/>
  <c r="I372" i="29"/>
  <c r="I371" i="29" s="1"/>
  <c r="H372" i="29"/>
  <c r="H371" i="29" s="1"/>
  <c r="G372" i="29"/>
  <c r="F372" i="29"/>
  <c r="F371" i="29" s="1"/>
  <c r="E372" i="29"/>
  <c r="E371" i="29" s="1"/>
  <c r="D372" i="29"/>
  <c r="D371" i="29" s="1"/>
  <c r="G371" i="29"/>
  <c r="I366" i="29"/>
  <c r="I365" i="29" s="1"/>
  <c r="H366" i="29"/>
  <c r="H365" i="29" s="1"/>
  <c r="G366" i="29"/>
  <c r="G365" i="29" s="1"/>
  <c r="F366" i="29"/>
  <c r="F365" i="29" s="1"/>
  <c r="E366" i="29"/>
  <c r="E365" i="29" s="1"/>
  <c r="D366" i="29"/>
  <c r="D365" i="29" s="1"/>
  <c r="I360" i="29"/>
  <c r="I359" i="29" s="1"/>
  <c r="H360" i="29"/>
  <c r="H359" i="29" s="1"/>
  <c r="G360" i="29"/>
  <c r="G359" i="29" s="1"/>
  <c r="F360" i="29"/>
  <c r="F359" i="29" s="1"/>
  <c r="E360" i="29"/>
  <c r="E359" i="29" s="1"/>
  <c r="D360" i="29"/>
  <c r="D359" i="29" s="1"/>
  <c r="I355" i="29"/>
  <c r="I354" i="29" s="1"/>
  <c r="H355" i="29"/>
  <c r="H354" i="29" s="1"/>
  <c r="G355" i="29"/>
  <c r="G354" i="29" s="1"/>
  <c r="F355" i="29"/>
  <c r="F354" i="29" s="1"/>
  <c r="E355" i="29"/>
  <c r="E354" i="29" s="1"/>
  <c r="D355" i="29"/>
  <c r="D354" i="29" s="1"/>
  <c r="I349" i="29"/>
  <c r="H349" i="29"/>
  <c r="G349" i="29"/>
  <c r="F349" i="29"/>
  <c r="E349" i="29"/>
  <c r="D349" i="29"/>
  <c r="K345" i="29"/>
  <c r="I345" i="29"/>
  <c r="H345" i="29"/>
  <c r="G345" i="29"/>
  <c r="F345" i="29"/>
  <c r="E345" i="29"/>
  <c r="D345" i="29"/>
  <c r="G340" i="29"/>
  <c r="G339" i="29" s="1"/>
  <c r="G338" i="29" s="1"/>
  <c r="I339" i="29"/>
  <c r="I338" i="29" s="1"/>
  <c r="H339" i="29"/>
  <c r="H338" i="29" s="1"/>
  <c r="F339" i="29"/>
  <c r="F338" i="29" s="1"/>
  <c r="E339" i="29"/>
  <c r="E338" i="29" s="1"/>
  <c r="D339" i="29"/>
  <c r="D338" i="29" s="1"/>
  <c r="G335" i="29"/>
  <c r="G334" i="29" s="1"/>
  <c r="K334" i="29"/>
  <c r="I334" i="29"/>
  <c r="I333" i="29" s="1"/>
  <c r="H334" i="29"/>
  <c r="F334" i="29"/>
  <c r="F333" i="29" s="1"/>
  <c r="E334" i="29"/>
  <c r="E333" i="29" s="1"/>
  <c r="D334" i="29"/>
  <c r="D333" i="29" s="1"/>
  <c r="G330" i="29"/>
  <c r="G327" i="29" s="1"/>
  <c r="G326" i="29" s="1"/>
  <c r="I327" i="29"/>
  <c r="K327" i="29" s="1"/>
  <c r="H327" i="29"/>
  <c r="H326" i="29" s="1"/>
  <c r="F327" i="29"/>
  <c r="F326" i="29" s="1"/>
  <c r="E327" i="29"/>
  <c r="E326" i="29" s="1"/>
  <c r="D327" i="29"/>
  <c r="D326" i="29" s="1"/>
  <c r="G317" i="29"/>
  <c r="F316" i="29"/>
  <c r="F315" i="29" s="1"/>
  <c r="E316" i="29"/>
  <c r="E315" i="29" s="1"/>
  <c r="D316" i="29"/>
  <c r="D315" i="29" s="1"/>
  <c r="G314" i="29"/>
  <c r="H314" i="29" s="1"/>
  <c r="I314" i="29" s="1"/>
  <c r="J314" i="29" s="1"/>
  <c r="G313" i="29"/>
  <c r="F312" i="29"/>
  <c r="F311" i="29" s="1"/>
  <c r="E312" i="29"/>
  <c r="E311" i="29" s="1"/>
  <c r="E89" i="29" s="1"/>
  <c r="E88" i="29" s="1"/>
  <c r="D312" i="29"/>
  <c r="D311" i="29" s="1"/>
  <c r="D89" i="29" s="1"/>
  <c r="D88" i="29" s="1"/>
  <c r="G309" i="29"/>
  <c r="G308" i="29" s="1"/>
  <c r="G307" i="29" s="1"/>
  <c r="I308" i="29"/>
  <c r="I307" i="29" s="1"/>
  <c r="H308" i="29"/>
  <c r="H307" i="29" s="1"/>
  <c r="F308" i="29"/>
  <c r="F307" i="29" s="1"/>
  <c r="E308" i="29"/>
  <c r="E307" i="29" s="1"/>
  <c r="D308" i="29"/>
  <c r="D307" i="29" s="1"/>
  <c r="I303" i="29"/>
  <c r="I302" i="29" s="1"/>
  <c r="H303" i="29"/>
  <c r="H302" i="29" s="1"/>
  <c r="G299" i="29"/>
  <c r="G298" i="29" s="1"/>
  <c r="G297" i="29" s="1"/>
  <c r="I298" i="29"/>
  <c r="I297" i="29" s="1"/>
  <c r="H298" i="29"/>
  <c r="H297" i="29" s="1"/>
  <c r="F298" i="29"/>
  <c r="F297" i="29" s="1"/>
  <c r="E298" i="29"/>
  <c r="E297" i="29" s="1"/>
  <c r="D298" i="29"/>
  <c r="D297" i="29" s="1"/>
  <c r="G294" i="29"/>
  <c r="G293" i="29" s="1"/>
  <c r="G292" i="29" s="1"/>
  <c r="I293" i="29"/>
  <c r="I292" i="29" s="1"/>
  <c r="H293" i="29"/>
  <c r="H292" i="29" s="1"/>
  <c r="F293" i="29"/>
  <c r="F292" i="29" s="1"/>
  <c r="E293" i="29"/>
  <c r="D293" i="29"/>
  <c r="D292" i="29" s="1"/>
  <c r="E292" i="29"/>
  <c r="G291" i="29"/>
  <c r="G290" i="29" s="1"/>
  <c r="G95" i="29" s="1"/>
  <c r="I290" i="29"/>
  <c r="I289" i="29" s="1"/>
  <c r="H290" i="29"/>
  <c r="H289" i="29" s="1"/>
  <c r="F290" i="29"/>
  <c r="F289" i="29" s="1"/>
  <c r="E290" i="29"/>
  <c r="E289" i="29" s="1"/>
  <c r="D290" i="29"/>
  <c r="D289" i="29" s="1"/>
  <c r="G286" i="29"/>
  <c r="G284" i="29" s="1"/>
  <c r="G283" i="29" s="1"/>
  <c r="I284" i="29"/>
  <c r="I283" i="29" s="1"/>
  <c r="H284" i="29"/>
  <c r="H283" i="29" s="1"/>
  <c r="F284" i="29"/>
  <c r="F283" i="29" s="1"/>
  <c r="E284" i="29"/>
  <c r="E283" i="29" s="1"/>
  <c r="D284" i="29"/>
  <c r="D283" i="29" s="1"/>
  <c r="I280" i="29"/>
  <c r="H280" i="29"/>
  <c r="I278" i="29"/>
  <c r="H278" i="29"/>
  <c r="F275" i="29"/>
  <c r="G275" i="29" s="1"/>
  <c r="F274" i="29"/>
  <c r="I273" i="29"/>
  <c r="H273" i="29"/>
  <c r="E273" i="29"/>
  <c r="D273" i="29"/>
  <c r="F272" i="29"/>
  <c r="G272" i="29" s="1"/>
  <c r="F271" i="29"/>
  <c r="G271" i="29" s="1"/>
  <c r="F270" i="29"/>
  <c r="G270" i="29" s="1"/>
  <c r="I269" i="29"/>
  <c r="H269" i="29"/>
  <c r="E269" i="29"/>
  <c r="D269" i="29"/>
  <c r="F266" i="29"/>
  <c r="G266" i="29" s="1"/>
  <c r="F265" i="29"/>
  <c r="I264" i="29"/>
  <c r="H264" i="29"/>
  <c r="E264" i="29"/>
  <c r="D264" i="29"/>
  <c r="F263" i="29"/>
  <c r="F262" i="29"/>
  <c r="G262" i="29" s="1"/>
  <c r="F261" i="29"/>
  <c r="G261" i="29" s="1"/>
  <c r="I260" i="29"/>
  <c r="H260" i="29"/>
  <c r="E260" i="29"/>
  <c r="D260" i="29"/>
  <c r="G257" i="29"/>
  <c r="G256" i="29"/>
  <c r="I255" i="29"/>
  <c r="H255" i="29"/>
  <c r="F255" i="29"/>
  <c r="E255" i="29"/>
  <c r="D255" i="29"/>
  <c r="G254" i="29"/>
  <c r="G253" i="29"/>
  <c r="G252" i="29"/>
  <c r="I251" i="29"/>
  <c r="I72" i="29" s="1"/>
  <c r="H251" i="29"/>
  <c r="F251" i="29"/>
  <c r="E251" i="29"/>
  <c r="E250" i="29" s="1"/>
  <c r="D251" i="29"/>
  <c r="I247" i="29"/>
  <c r="I243" i="29"/>
  <c r="G239" i="29"/>
  <c r="G238" i="29" s="1"/>
  <c r="G237" i="29" s="1"/>
  <c r="I238" i="29"/>
  <c r="I237" i="29" s="1"/>
  <c r="H238" i="29"/>
  <c r="F238" i="29"/>
  <c r="F237" i="29" s="1"/>
  <c r="E238" i="29"/>
  <c r="E237" i="29" s="1"/>
  <c r="D238" i="29"/>
  <c r="D237" i="29" s="1"/>
  <c r="G235" i="29"/>
  <c r="G234" i="29" s="1"/>
  <c r="G233" i="29" s="1"/>
  <c r="I234" i="29"/>
  <c r="I233" i="29" s="1"/>
  <c r="H234" i="29"/>
  <c r="H233" i="29" s="1"/>
  <c r="F234" i="29"/>
  <c r="F233" i="29" s="1"/>
  <c r="E234" i="29"/>
  <c r="E233" i="29" s="1"/>
  <c r="D234" i="29"/>
  <c r="D233" i="29" s="1"/>
  <c r="G231" i="29"/>
  <c r="G230" i="29"/>
  <c r="I228" i="29"/>
  <c r="H228" i="29"/>
  <c r="H227" i="29" s="1"/>
  <c r="F228" i="29"/>
  <c r="F227" i="29" s="1"/>
  <c r="E228" i="29"/>
  <c r="E227" i="29" s="1"/>
  <c r="D228" i="29"/>
  <c r="D227" i="29" s="1"/>
  <c r="I214" i="29"/>
  <c r="H214" i="29"/>
  <c r="H213" i="29" s="1"/>
  <c r="I207" i="29"/>
  <c r="I206" i="29" s="1"/>
  <c r="H207" i="29"/>
  <c r="H206" i="29" s="1"/>
  <c r="G207" i="29"/>
  <c r="G206" i="29" s="1"/>
  <c r="F207" i="29"/>
  <c r="F206" i="29" s="1"/>
  <c r="E207" i="29"/>
  <c r="E206" i="29" s="1"/>
  <c r="D207" i="29"/>
  <c r="D206" i="29" s="1"/>
  <c r="I202" i="29"/>
  <c r="I201" i="29" s="1"/>
  <c r="H202" i="29"/>
  <c r="G202" i="29"/>
  <c r="G201" i="29" s="1"/>
  <c r="F202" i="29"/>
  <c r="F201" i="29" s="1"/>
  <c r="E202" i="29"/>
  <c r="E201" i="29" s="1"/>
  <c r="D202" i="29"/>
  <c r="D201" i="29" s="1"/>
  <c r="K201" i="29"/>
  <c r="H201" i="29"/>
  <c r="G197" i="29"/>
  <c r="F196" i="29"/>
  <c r="F195" i="29" s="1"/>
  <c r="E196" i="29"/>
  <c r="E195" i="29" s="1"/>
  <c r="D196" i="29"/>
  <c r="D195" i="29" s="1"/>
  <c r="I191" i="29"/>
  <c r="H191" i="29"/>
  <c r="G191" i="29"/>
  <c r="F191" i="29"/>
  <c r="E191" i="29"/>
  <c r="D191" i="29"/>
  <c r="G190" i="29"/>
  <c r="G189" i="29"/>
  <c r="G188" i="29"/>
  <c r="I187" i="29"/>
  <c r="H187" i="29"/>
  <c r="F187" i="29"/>
  <c r="E187" i="29"/>
  <c r="D187" i="29"/>
  <c r="D186" i="29" s="1"/>
  <c r="I180" i="29"/>
  <c r="I179" i="29" s="1"/>
  <c r="I176" i="29"/>
  <c r="H176" i="29"/>
  <c r="H90" i="29" s="1"/>
  <c r="G175" i="29"/>
  <c r="G173" i="29"/>
  <c r="I172" i="29"/>
  <c r="H172" i="29"/>
  <c r="F172" i="29"/>
  <c r="E172" i="29"/>
  <c r="D172" i="29"/>
  <c r="G171" i="29"/>
  <c r="G170" i="29"/>
  <c r="G169" i="29"/>
  <c r="I168" i="29"/>
  <c r="I74" i="29" s="1"/>
  <c r="H168" i="29"/>
  <c r="H74" i="29" s="1"/>
  <c r="F168" i="29"/>
  <c r="F74" i="29" s="1"/>
  <c r="E168" i="29"/>
  <c r="E167" i="29" s="1"/>
  <c r="D168" i="29"/>
  <c r="G163" i="29"/>
  <c r="G162" i="29" s="1"/>
  <c r="G104" i="29" s="1"/>
  <c r="H162" i="29"/>
  <c r="H104" i="29" s="1"/>
  <c r="F162" i="29"/>
  <c r="F104" i="29" s="1"/>
  <c r="E162" i="29"/>
  <c r="D162" i="29"/>
  <c r="G161" i="29"/>
  <c r="G160" i="29" s="1"/>
  <c r="G91" i="29" s="1"/>
  <c r="I160" i="29"/>
  <c r="H160" i="29"/>
  <c r="H91" i="29" s="1"/>
  <c r="F160" i="29"/>
  <c r="F91" i="29" s="1"/>
  <c r="E160" i="29"/>
  <c r="D160" i="29"/>
  <c r="G159" i="29"/>
  <c r="G158" i="29"/>
  <c r="G157" i="29"/>
  <c r="G156" i="29"/>
  <c r="I155" i="29"/>
  <c r="I79" i="29" s="1"/>
  <c r="H155" i="29"/>
  <c r="H79" i="29" s="1"/>
  <c r="F155" i="29"/>
  <c r="F79" i="29" s="1"/>
  <c r="E155" i="29"/>
  <c r="D155" i="29"/>
  <c r="G151" i="29"/>
  <c r="G150" i="29" s="1"/>
  <c r="G94" i="29" s="1"/>
  <c r="I150" i="29"/>
  <c r="I94" i="29" s="1"/>
  <c r="H150" i="29"/>
  <c r="H94" i="29" s="1"/>
  <c r="F150" i="29"/>
  <c r="E150" i="29"/>
  <c r="D150" i="29"/>
  <c r="G149" i="29"/>
  <c r="G147" i="29" s="1"/>
  <c r="I147" i="29"/>
  <c r="I146" i="29" s="1"/>
  <c r="H147" i="29"/>
  <c r="F147" i="29"/>
  <c r="E147" i="29"/>
  <c r="D147" i="29"/>
  <c r="G143" i="29"/>
  <c r="G142" i="29" s="1"/>
  <c r="G89" i="29" s="1"/>
  <c r="I142" i="29"/>
  <c r="I89" i="29" s="1"/>
  <c r="H142" i="29"/>
  <c r="F142" i="29"/>
  <c r="E142" i="29"/>
  <c r="D142" i="29"/>
  <c r="G141" i="29"/>
  <c r="G140" i="29"/>
  <c r="G139" i="29"/>
  <c r="G138" i="29"/>
  <c r="I137" i="29"/>
  <c r="H137" i="29"/>
  <c r="F137" i="29"/>
  <c r="E137" i="29"/>
  <c r="D137" i="29"/>
  <c r="G130" i="29"/>
  <c r="F129" i="29"/>
  <c r="E129" i="29"/>
  <c r="D129" i="29"/>
  <c r="G128" i="29"/>
  <c r="H128" i="29" s="1"/>
  <c r="I128" i="29" s="1"/>
  <c r="J128" i="29" s="1"/>
  <c r="G126" i="29"/>
  <c r="F125" i="29"/>
  <c r="E125" i="29"/>
  <c r="D125" i="29"/>
  <c r="I104" i="29"/>
  <c r="E102" i="29"/>
  <c r="D102" i="29"/>
  <c r="F94" i="29"/>
  <c r="I83" i="29"/>
  <c r="H83" i="29"/>
  <c r="E77" i="29"/>
  <c r="D77" i="29"/>
  <c r="E74" i="29"/>
  <c r="G58" i="29"/>
  <c r="G57" i="29" s="1"/>
  <c r="I57" i="29"/>
  <c r="H57" i="29"/>
  <c r="F57" i="29"/>
  <c r="E57" i="29"/>
  <c r="D57" i="29"/>
  <c r="G51" i="29"/>
  <c r="G50" i="29" s="1"/>
  <c r="I50" i="29"/>
  <c r="H50" i="29"/>
  <c r="F50" i="29"/>
  <c r="E50" i="29"/>
  <c r="D50" i="29"/>
  <c r="G31" i="29"/>
  <c r="E29" i="29"/>
  <c r="D29" i="29"/>
  <c r="E26" i="29"/>
  <c r="D26" i="29"/>
  <c r="J78" i="29" l="1"/>
  <c r="F73" i="29"/>
  <c r="H98" i="29"/>
  <c r="H97" i="29" s="1"/>
  <c r="J84" i="29"/>
  <c r="K214" i="29"/>
  <c r="I105" i="29"/>
  <c r="D259" i="29"/>
  <c r="H259" i="29"/>
  <c r="G389" i="29"/>
  <c r="G388" i="29" s="1"/>
  <c r="K463" i="29"/>
  <c r="J510" i="29"/>
  <c r="K510" i="29" s="1"/>
  <c r="E72" i="29"/>
  <c r="H73" i="29"/>
  <c r="I107" i="29"/>
  <c r="F124" i="29"/>
  <c r="K280" i="29"/>
  <c r="I71" i="29"/>
  <c r="I73" i="29"/>
  <c r="J186" i="29"/>
  <c r="F186" i="29"/>
  <c r="F62" i="29" s="1"/>
  <c r="J419" i="29"/>
  <c r="K419" i="29" s="1"/>
  <c r="I213" i="29"/>
  <c r="K213" i="29" s="1"/>
  <c r="K308" i="29"/>
  <c r="K307" i="29" s="1"/>
  <c r="D490" i="29"/>
  <c r="G146" i="29"/>
  <c r="E71" i="29"/>
  <c r="E70" i="29" s="1"/>
  <c r="E68" i="29" s="1"/>
  <c r="E113" i="29" s="1"/>
  <c r="J108" i="29"/>
  <c r="K43" i="29"/>
  <c r="D268" i="29"/>
  <c r="D46" i="29" s="1"/>
  <c r="K255" i="29"/>
  <c r="K289" i="29"/>
  <c r="D124" i="29"/>
  <c r="K50" i="29"/>
  <c r="E124" i="29"/>
  <c r="H75" i="29"/>
  <c r="H344" i="29"/>
  <c r="H48" i="29" s="1"/>
  <c r="J106" i="29"/>
  <c r="K57" i="29"/>
  <c r="F146" i="29"/>
  <c r="E30" i="29"/>
  <c r="E32" i="29" s="1"/>
  <c r="K150" i="29"/>
  <c r="K83" i="29"/>
  <c r="F80" i="29"/>
  <c r="F95" i="29"/>
  <c r="F93" i="29" s="1"/>
  <c r="D73" i="29"/>
  <c r="H95" i="29"/>
  <c r="H93" i="29" s="1"/>
  <c r="K406" i="29"/>
  <c r="H419" i="29"/>
  <c r="K292" i="29"/>
  <c r="K396" i="29"/>
  <c r="I500" i="29"/>
  <c r="F47" i="29"/>
  <c r="F64" i="29"/>
  <c r="I44" i="29"/>
  <c r="K465" i="29"/>
  <c r="J179" i="29"/>
  <c r="J75" i="29" s="1"/>
  <c r="K180" i="29"/>
  <c r="K237" i="29"/>
  <c r="I95" i="29"/>
  <c r="I93" i="29" s="1"/>
  <c r="K160" i="29"/>
  <c r="G289" i="29"/>
  <c r="D344" i="29"/>
  <c r="D94" i="29" s="1"/>
  <c r="D93" i="29" s="1"/>
  <c r="K147" i="29"/>
  <c r="K278" i="29"/>
  <c r="J400" i="29"/>
  <c r="K400" i="29" s="1"/>
  <c r="K459" i="29"/>
  <c r="K495" i="29"/>
  <c r="K466" i="29"/>
  <c r="K273" i="29"/>
  <c r="I136" i="29"/>
  <c r="F84" i="29"/>
  <c r="E54" i="29"/>
  <c r="E53" i="29" s="1"/>
  <c r="F260" i="29"/>
  <c r="I326" i="29"/>
  <c r="K326" i="29" s="1"/>
  <c r="H333" i="29"/>
  <c r="K247" i="29"/>
  <c r="J44" i="29"/>
  <c r="K501" i="29"/>
  <c r="J95" i="29"/>
  <c r="K293" i="29"/>
  <c r="K89" i="29"/>
  <c r="D154" i="29"/>
  <c r="H85" i="29"/>
  <c r="H268" i="29"/>
  <c r="K297" i="29"/>
  <c r="F344" i="29"/>
  <c r="F48" i="29" s="1"/>
  <c r="G383" i="29"/>
  <c r="G382" i="29" s="1"/>
  <c r="G491" i="29"/>
  <c r="J154" i="29"/>
  <c r="K251" i="29"/>
  <c r="K505" i="29"/>
  <c r="K104" i="29"/>
  <c r="H465" i="29"/>
  <c r="H44" i="29" s="1"/>
  <c r="D500" i="29"/>
  <c r="E510" i="29"/>
  <c r="G137" i="29"/>
  <c r="G136" i="29" s="1"/>
  <c r="K107" i="29"/>
  <c r="F154" i="29"/>
  <c r="I106" i="29"/>
  <c r="K74" i="29"/>
  <c r="K260" i="29"/>
  <c r="K339" i="29"/>
  <c r="K388" i="29"/>
  <c r="K413" i="29"/>
  <c r="K515" i="29"/>
  <c r="K451" i="29"/>
  <c r="D71" i="29"/>
  <c r="K264" i="29"/>
  <c r="J344" i="29"/>
  <c r="J48" i="29" s="1"/>
  <c r="E136" i="29"/>
  <c r="G93" i="29"/>
  <c r="G187" i="29"/>
  <c r="G186" i="29" s="1"/>
  <c r="G78" i="29" s="1"/>
  <c r="I242" i="29"/>
  <c r="K137" i="29"/>
  <c r="K234" i="29"/>
  <c r="K302" i="29"/>
  <c r="J395" i="29"/>
  <c r="K290" i="29"/>
  <c r="J490" i="29"/>
  <c r="F71" i="29"/>
  <c r="H71" i="29"/>
  <c r="J481" i="29"/>
  <c r="I481" i="29"/>
  <c r="D481" i="29"/>
  <c r="K491" i="29"/>
  <c r="J82" i="29"/>
  <c r="J73" i="29"/>
  <c r="K73" i="29" s="1"/>
  <c r="K511" i="29"/>
  <c r="G482" i="29"/>
  <c r="G481" i="29" s="1"/>
  <c r="G454" i="29"/>
  <c r="G106" i="29"/>
  <c r="J103" i="29"/>
  <c r="K103" i="29" s="1"/>
  <c r="K450" i="29"/>
  <c r="I454" i="29"/>
  <c r="K454" i="29" s="1"/>
  <c r="K455" i="29"/>
  <c r="K458" i="29"/>
  <c r="J445" i="29"/>
  <c r="K445" i="29" s="1"/>
  <c r="G107" i="29"/>
  <c r="F107" i="29"/>
  <c r="H107" i="29"/>
  <c r="K446" i="29"/>
  <c r="K111" i="29"/>
  <c r="K420" i="29"/>
  <c r="H81" i="29"/>
  <c r="J412" i="29"/>
  <c r="K412" i="29" s="1"/>
  <c r="K401" i="29"/>
  <c r="I98" i="29"/>
  <c r="I97" i="29" s="1"/>
  <c r="K97" i="29" s="1"/>
  <c r="K338" i="29"/>
  <c r="I84" i="29"/>
  <c r="G333" i="29"/>
  <c r="J333" i="29"/>
  <c r="K333" i="29" s="1"/>
  <c r="K303" i="29"/>
  <c r="K298" i="29"/>
  <c r="J259" i="29"/>
  <c r="J268" i="29"/>
  <c r="K269" i="29"/>
  <c r="I259" i="29"/>
  <c r="G263" i="29"/>
  <c r="G260" i="29" s="1"/>
  <c r="G251" i="29"/>
  <c r="G255" i="29"/>
  <c r="I250" i="29"/>
  <c r="I54" i="29" s="1"/>
  <c r="I53" i="29" s="1"/>
  <c r="J242" i="29"/>
  <c r="K243" i="29"/>
  <c r="I75" i="29"/>
  <c r="K228" i="29"/>
  <c r="K238" i="29"/>
  <c r="H237" i="29"/>
  <c r="H80" i="29"/>
  <c r="D62" i="29"/>
  <c r="H186" i="29"/>
  <c r="H78" i="29" s="1"/>
  <c r="K187" i="29"/>
  <c r="I186" i="29"/>
  <c r="K168" i="29"/>
  <c r="J88" i="29"/>
  <c r="K172" i="29"/>
  <c r="G168" i="29"/>
  <c r="G172" i="29"/>
  <c r="G84" i="29" s="1"/>
  <c r="F167" i="29"/>
  <c r="F45" i="29" s="1"/>
  <c r="J167" i="29"/>
  <c r="K176" i="29"/>
  <c r="K179" i="29"/>
  <c r="J79" i="29"/>
  <c r="K79" i="29" s="1"/>
  <c r="G155" i="29"/>
  <c r="G88" i="29"/>
  <c r="H154" i="29"/>
  <c r="K155" i="29"/>
  <c r="H146" i="29"/>
  <c r="D146" i="29"/>
  <c r="K355" i="29"/>
  <c r="E146" i="29"/>
  <c r="J136" i="29"/>
  <c r="K136" i="29" s="1"/>
  <c r="J81" i="29"/>
  <c r="I81" i="29"/>
  <c r="D136" i="29"/>
  <c r="K142" i="29"/>
  <c r="I227" i="29"/>
  <c r="K227" i="29" s="1"/>
  <c r="I80" i="29"/>
  <c r="H250" i="29"/>
  <c r="H54" i="29" s="1"/>
  <c r="H53" i="29" s="1"/>
  <c r="H72" i="29"/>
  <c r="H380" i="29"/>
  <c r="I380" i="29" s="1"/>
  <c r="G379" i="29"/>
  <c r="G378" i="29" s="1"/>
  <c r="J94" i="29"/>
  <c r="I63" i="29"/>
  <c r="F136" i="29"/>
  <c r="F89" i="29"/>
  <c r="F88" i="29" s="1"/>
  <c r="H136" i="29"/>
  <c r="H89" i="29"/>
  <c r="H88" i="29" s="1"/>
  <c r="E154" i="29"/>
  <c r="I154" i="29"/>
  <c r="I91" i="29"/>
  <c r="K91" i="29" s="1"/>
  <c r="D167" i="29"/>
  <c r="D45" i="29" s="1"/>
  <c r="D74" i="29"/>
  <c r="H84" i="29"/>
  <c r="I167" i="29"/>
  <c r="I90" i="29"/>
  <c r="E186" i="29"/>
  <c r="E62" i="29" s="1"/>
  <c r="H197" i="29"/>
  <c r="I197" i="29" s="1"/>
  <c r="G196" i="29"/>
  <c r="G195" i="29" s="1"/>
  <c r="I85" i="29"/>
  <c r="D250" i="29"/>
  <c r="D54" i="29" s="1"/>
  <c r="D53" i="29" s="1"/>
  <c r="D72" i="29"/>
  <c r="F250" i="29"/>
  <c r="F54" i="29" s="1"/>
  <c r="F53" i="29" s="1"/>
  <c r="F72" i="29"/>
  <c r="E259" i="29"/>
  <c r="F269" i="29"/>
  <c r="G269" i="29"/>
  <c r="F412" i="29"/>
  <c r="F81" i="29"/>
  <c r="F425" i="29"/>
  <c r="F28" i="29"/>
  <c r="I108" i="29"/>
  <c r="E481" i="29"/>
  <c r="G490" i="29"/>
  <c r="G73" i="29"/>
  <c r="E490" i="29"/>
  <c r="I490" i="29"/>
  <c r="I64" i="29" s="1"/>
  <c r="I82" i="29"/>
  <c r="J233" i="29"/>
  <c r="K233" i="29" s="1"/>
  <c r="J85" i="29"/>
  <c r="J250" i="29"/>
  <c r="J72" i="29"/>
  <c r="D30" i="29"/>
  <c r="D32" i="29" s="1"/>
  <c r="H167" i="29"/>
  <c r="H45" i="29" s="1"/>
  <c r="G228" i="29"/>
  <c r="E268" i="29"/>
  <c r="F106" i="29"/>
  <c r="F102" i="29" s="1"/>
  <c r="F100" i="29" s="1"/>
  <c r="H106" i="29"/>
  <c r="I383" i="29"/>
  <c r="I382" i="29" s="1"/>
  <c r="J384" i="29"/>
  <c r="J383" i="29" s="1"/>
  <c r="J382" i="29" s="1"/>
  <c r="H427" i="29"/>
  <c r="H426" i="29" s="1"/>
  <c r="H425" i="29" s="1"/>
  <c r="G426" i="29"/>
  <c r="J283" i="29"/>
  <c r="K284" i="29"/>
  <c r="K283" i="29" s="1"/>
  <c r="I268" i="29"/>
  <c r="K344" i="29"/>
  <c r="E344" i="29"/>
  <c r="G344" i="29"/>
  <c r="G48" i="29" s="1"/>
  <c r="I344" i="29"/>
  <c r="I48" i="29" s="1"/>
  <c r="J146" i="29"/>
  <c r="K146" i="29" s="1"/>
  <c r="J500" i="29"/>
  <c r="J80" i="29"/>
  <c r="J105" i="29"/>
  <c r="E45" i="29"/>
  <c r="H126" i="29"/>
  <c r="G125" i="29"/>
  <c r="H130" i="29"/>
  <c r="G129" i="29"/>
  <c r="H313" i="29"/>
  <c r="G312" i="29"/>
  <c r="G311" i="29" s="1"/>
  <c r="H317" i="29"/>
  <c r="G316" i="29"/>
  <c r="G315" i="29" s="1"/>
  <c r="G265" i="29"/>
  <c r="G264" i="29" s="1"/>
  <c r="F264" i="29"/>
  <c r="G274" i="29"/>
  <c r="G273" i="29" s="1"/>
  <c r="F273" i="29"/>
  <c r="H379" i="29"/>
  <c r="H378" i="29" s="1"/>
  <c r="H383" i="29"/>
  <c r="H382" i="29" s="1"/>
  <c r="I499" i="28"/>
  <c r="I489" i="28"/>
  <c r="I485" i="28"/>
  <c r="I495" i="28"/>
  <c r="F499" i="28"/>
  <c r="E499" i="28"/>
  <c r="D499" i="28"/>
  <c r="F495" i="28"/>
  <c r="E495" i="28"/>
  <c r="D495" i="28"/>
  <c r="F494" i="28"/>
  <c r="F489" i="28"/>
  <c r="E489" i="28"/>
  <c r="D489" i="28"/>
  <c r="F485" i="28"/>
  <c r="E485" i="28"/>
  <c r="D485" i="28"/>
  <c r="F484" i="28"/>
  <c r="D484" i="28"/>
  <c r="I443" i="28"/>
  <c r="I442" i="28" s="1"/>
  <c r="I237" i="28"/>
  <c r="I233" i="28"/>
  <c r="I232" i="28" s="1"/>
  <c r="N228" i="28"/>
  <c r="I179" i="28"/>
  <c r="I178" i="28" s="1"/>
  <c r="I150" i="28"/>
  <c r="I83" i="28"/>
  <c r="I57" i="28"/>
  <c r="I51" i="28"/>
  <c r="I479" i="28"/>
  <c r="I475" i="28"/>
  <c r="I470" i="28"/>
  <c r="I466" i="28"/>
  <c r="I459" i="28"/>
  <c r="I458" i="28" s="1"/>
  <c r="I455" i="28"/>
  <c r="I454" i="28" s="1"/>
  <c r="I450" i="28"/>
  <c r="I449" i="28" s="1"/>
  <c r="I447" i="28"/>
  <c r="I439" i="28"/>
  <c r="I438" i="28" s="1"/>
  <c r="I435" i="28"/>
  <c r="I434" i="28" s="1"/>
  <c r="I103" i="28" s="1"/>
  <c r="I430" i="28"/>
  <c r="I107" i="28" s="1"/>
  <c r="I423" i="28"/>
  <c r="I422" i="28" s="1"/>
  <c r="I417" i="28"/>
  <c r="I416" i="28" s="1"/>
  <c r="I404" i="28"/>
  <c r="I403" i="28" s="1"/>
  <c r="I397" i="28"/>
  <c r="I396" i="28" s="1"/>
  <c r="I390" i="28"/>
  <c r="I389" i="28" s="1"/>
  <c r="I385" i="28"/>
  <c r="I98" i="28" s="1"/>
  <c r="I97" i="28" s="1"/>
  <c r="I380" i="28"/>
  <c r="I379" i="28" s="1"/>
  <c r="I373" i="28"/>
  <c r="I372" i="28"/>
  <c r="I356" i="28"/>
  <c r="I355" i="28" s="1"/>
  <c r="I350" i="28"/>
  <c r="I349" i="28" s="1"/>
  <c r="I344" i="28"/>
  <c r="I343" i="28" s="1"/>
  <c r="I339" i="28"/>
  <c r="I338" i="28" s="1"/>
  <c r="I333" i="28"/>
  <c r="I329" i="28"/>
  <c r="I328" i="28"/>
  <c r="I49" i="28" s="1"/>
  <c r="I323" i="28"/>
  <c r="I322" i="28" s="1"/>
  <c r="I318" i="28"/>
  <c r="I86" i="28" s="1"/>
  <c r="I317" i="28"/>
  <c r="I44" i="28" s="1"/>
  <c r="I311" i="28"/>
  <c r="I310" i="28" s="1"/>
  <c r="I298" i="28"/>
  <c r="I297" i="28" s="1"/>
  <c r="I293" i="28"/>
  <c r="I292" i="28" s="1"/>
  <c r="I288" i="28"/>
  <c r="I287" i="28" s="1"/>
  <c r="I283" i="28"/>
  <c r="I282" i="28" s="1"/>
  <c r="I280" i="28"/>
  <c r="I274" i="28"/>
  <c r="I273" i="28" s="1"/>
  <c r="I270" i="28"/>
  <c r="I268" i="28"/>
  <c r="I263" i="28"/>
  <c r="I259" i="28"/>
  <c r="I254" i="28"/>
  <c r="I250" i="28"/>
  <c r="I75" i="28" s="1"/>
  <c r="I245" i="28"/>
  <c r="I241" i="28"/>
  <c r="I228" i="28"/>
  <c r="I227" i="28" s="1"/>
  <c r="I224" i="28"/>
  <c r="I218" i="28"/>
  <c r="I213" i="28"/>
  <c r="I212" i="28" s="1"/>
  <c r="I206" i="28"/>
  <c r="I205" i="28" s="1"/>
  <c r="I201" i="28"/>
  <c r="I200" i="28" s="1"/>
  <c r="I190" i="28"/>
  <c r="I186" i="28"/>
  <c r="I185" i="28" s="1"/>
  <c r="I175" i="28"/>
  <c r="I171" i="28"/>
  <c r="I167" i="28"/>
  <c r="I74" i="28" s="1"/>
  <c r="I104" i="28"/>
  <c r="I160" i="28"/>
  <c r="I91" i="28" s="1"/>
  <c r="I155" i="28"/>
  <c r="I79" i="28" s="1"/>
  <c r="I94" i="28"/>
  <c r="I147" i="28"/>
  <c r="I146" i="28" s="1"/>
  <c r="I142" i="28"/>
  <c r="I89" i="28" s="1"/>
  <c r="I137" i="28"/>
  <c r="I81" i="28" s="1"/>
  <c r="G480" i="28"/>
  <c r="H479" i="28"/>
  <c r="H82" i="28" s="1"/>
  <c r="G479" i="28"/>
  <c r="G82" i="28" s="1"/>
  <c r="F479" i="28"/>
  <c r="F82" i="28" s="1"/>
  <c r="E479" i="28"/>
  <c r="D479" i="28"/>
  <c r="G478" i="28"/>
  <c r="G477" i="28"/>
  <c r="G476" i="28"/>
  <c r="H475" i="28"/>
  <c r="H474" i="28" s="1"/>
  <c r="H64" i="28" s="1"/>
  <c r="F475" i="28"/>
  <c r="F474" i="28" s="1"/>
  <c r="F64" i="28" s="1"/>
  <c r="E475" i="28"/>
  <c r="D475" i="28"/>
  <c r="D73" i="28" s="1"/>
  <c r="G471" i="28"/>
  <c r="H470" i="28"/>
  <c r="G470" i="28"/>
  <c r="F470" i="28"/>
  <c r="E470" i="28"/>
  <c r="D470" i="28"/>
  <c r="G469" i="28"/>
  <c r="G468" i="28"/>
  <c r="G467" i="28"/>
  <c r="H466" i="28"/>
  <c r="H465" i="28" s="1"/>
  <c r="F466" i="28"/>
  <c r="E466" i="28"/>
  <c r="D466" i="28"/>
  <c r="E465" i="28"/>
  <c r="H459" i="28"/>
  <c r="H458" i="28" s="1"/>
  <c r="G459" i="28"/>
  <c r="F459" i="28"/>
  <c r="F458" i="28" s="1"/>
  <c r="E459" i="28"/>
  <c r="E458" i="28" s="1"/>
  <c r="D459" i="28"/>
  <c r="D458" i="28" s="1"/>
  <c r="K458" i="28"/>
  <c r="J458" i="28"/>
  <c r="G458" i="28"/>
  <c r="H455" i="28"/>
  <c r="H454" i="28" s="1"/>
  <c r="G455" i="28"/>
  <c r="F455" i="28"/>
  <c r="F454" i="28" s="1"/>
  <c r="E455" i="28"/>
  <c r="E454" i="28" s="1"/>
  <c r="D455" i="28"/>
  <c r="D454" i="28" s="1"/>
  <c r="K454" i="28"/>
  <c r="J454" i="28"/>
  <c r="G454" i="28"/>
  <c r="H450" i="28"/>
  <c r="H449" i="28" s="1"/>
  <c r="E450" i="28"/>
  <c r="D450" i="28"/>
  <c r="D449" i="28" s="1"/>
  <c r="E449" i="28"/>
  <c r="H447" i="28"/>
  <c r="G440" i="28"/>
  <c r="G439" i="28" s="1"/>
  <c r="G438" i="28" s="1"/>
  <c r="K439" i="28"/>
  <c r="K438" i="28" s="1"/>
  <c r="H439" i="28"/>
  <c r="H438" i="28" s="1"/>
  <c r="F439" i="28"/>
  <c r="F438" i="28" s="1"/>
  <c r="E439" i="28"/>
  <c r="E438" i="28" s="1"/>
  <c r="D439" i="28"/>
  <c r="D438" i="28" s="1"/>
  <c r="J438" i="28"/>
  <c r="G436" i="28"/>
  <c r="G435" i="28" s="1"/>
  <c r="G434" i="28" s="1"/>
  <c r="G103" i="28" s="1"/>
  <c r="K435" i="28"/>
  <c r="K434" i="28" s="1"/>
  <c r="K103" i="28" s="1"/>
  <c r="H435" i="28"/>
  <c r="H434" i="28" s="1"/>
  <c r="F435" i="28"/>
  <c r="F434" i="28" s="1"/>
  <c r="F103" i="28" s="1"/>
  <c r="E435" i="28"/>
  <c r="E434" i="28" s="1"/>
  <c r="D435" i="28"/>
  <c r="D434" i="28" s="1"/>
  <c r="J434" i="28"/>
  <c r="G431" i="28"/>
  <c r="G430" i="28" s="1"/>
  <c r="G429" i="28" s="1"/>
  <c r="K430" i="28"/>
  <c r="H430" i="28"/>
  <c r="H429" i="28" s="1"/>
  <c r="F430" i="28"/>
  <c r="F429" i="28" s="1"/>
  <c r="E430" i="28"/>
  <c r="E429" i="28" s="1"/>
  <c r="D430" i="28"/>
  <c r="D429" i="28" s="1"/>
  <c r="K429" i="28"/>
  <c r="J429" i="28"/>
  <c r="J28" i="28" s="1"/>
  <c r="H423" i="28"/>
  <c r="H422" i="28" s="1"/>
  <c r="G423" i="28"/>
  <c r="G422" i="28" s="1"/>
  <c r="F423" i="28"/>
  <c r="F422" i="28" s="1"/>
  <c r="E423" i="28"/>
  <c r="E422" i="28" s="1"/>
  <c r="D423" i="28"/>
  <c r="D422" i="28" s="1"/>
  <c r="H417" i="28"/>
  <c r="H416" i="28" s="1"/>
  <c r="G417" i="28"/>
  <c r="G416" i="28" s="1"/>
  <c r="F417" i="28"/>
  <c r="F416" i="28" s="1"/>
  <c r="E417" i="28"/>
  <c r="E416" i="28" s="1"/>
  <c r="D417" i="28"/>
  <c r="D416" i="28" s="1"/>
  <c r="K416" i="28"/>
  <c r="J416" i="28"/>
  <c r="G412" i="28"/>
  <c r="H412" i="28" s="1"/>
  <c r="I412" i="28" s="1"/>
  <c r="G411" i="28"/>
  <c r="K410" i="28"/>
  <c r="F410" i="28"/>
  <c r="F409" i="28" s="1"/>
  <c r="E410" i="28"/>
  <c r="D410" i="28"/>
  <c r="D409" i="28" s="1"/>
  <c r="K409" i="28"/>
  <c r="J409" i="28"/>
  <c r="E409" i="28"/>
  <c r="K404" i="28"/>
  <c r="H404" i="28"/>
  <c r="H403" i="28" s="1"/>
  <c r="G404" i="28"/>
  <c r="G403" i="28" s="1"/>
  <c r="F404" i="28"/>
  <c r="F403" i="28" s="1"/>
  <c r="E404" i="28"/>
  <c r="E403" i="28" s="1"/>
  <c r="D404" i="28"/>
  <c r="D403" i="28" s="1"/>
  <c r="K403" i="28"/>
  <c r="J403" i="28"/>
  <c r="G398" i="28"/>
  <c r="H397" i="28"/>
  <c r="H396" i="28" s="1"/>
  <c r="G397" i="28"/>
  <c r="F397" i="28"/>
  <c r="F396" i="28" s="1"/>
  <c r="E397" i="28"/>
  <c r="E396" i="28" s="1"/>
  <c r="D397" i="28"/>
  <c r="D396" i="28" s="1"/>
  <c r="G396" i="28"/>
  <c r="K390" i="28"/>
  <c r="H390" i="28"/>
  <c r="G390" i="28"/>
  <c r="G389" i="28" s="1"/>
  <c r="F390" i="28"/>
  <c r="E390" i="28"/>
  <c r="E389" i="28" s="1"/>
  <c r="D390" i="28"/>
  <c r="J389" i="28"/>
  <c r="K389" i="28" s="1"/>
  <c r="H389" i="28"/>
  <c r="F389" i="28"/>
  <c r="D389" i="28"/>
  <c r="H385" i="28"/>
  <c r="H384" i="28" s="1"/>
  <c r="H380" i="28"/>
  <c r="H379" i="28"/>
  <c r="G375" i="28"/>
  <c r="G374" i="28"/>
  <c r="H373" i="28"/>
  <c r="F373" i="28"/>
  <c r="E71" i="28" s="1"/>
  <c r="E373" i="28"/>
  <c r="D71" i="28" s="1"/>
  <c r="H372" i="28"/>
  <c r="F372" i="28"/>
  <c r="E372" i="28"/>
  <c r="G368" i="28"/>
  <c r="H368" i="28" s="1"/>
  <c r="H367" i="28" s="1"/>
  <c r="G367" i="28"/>
  <c r="G366" i="28" s="1"/>
  <c r="F367" i="28"/>
  <c r="E367" i="28"/>
  <c r="E366" i="28" s="1"/>
  <c r="D367" i="28"/>
  <c r="H366" i="28"/>
  <c r="F366" i="28"/>
  <c r="D366" i="28"/>
  <c r="G365" i="28"/>
  <c r="H365" i="28" s="1"/>
  <c r="I365" i="28" s="1"/>
  <c r="G364" i="28"/>
  <c r="F363" i="28"/>
  <c r="E363" i="28"/>
  <c r="E362" i="28" s="1"/>
  <c r="D363" i="28"/>
  <c r="F362" i="28"/>
  <c r="D362" i="28"/>
  <c r="H356" i="28"/>
  <c r="H355" i="28" s="1"/>
  <c r="G356" i="28"/>
  <c r="G355" i="28" s="1"/>
  <c r="F356" i="28"/>
  <c r="F355" i="28" s="1"/>
  <c r="E356" i="28"/>
  <c r="E355" i="28" s="1"/>
  <c r="D356" i="28"/>
  <c r="D355" i="28" s="1"/>
  <c r="H350" i="28"/>
  <c r="H349" i="28" s="1"/>
  <c r="G350" i="28"/>
  <c r="G349" i="28" s="1"/>
  <c r="F350" i="28"/>
  <c r="F349" i="28" s="1"/>
  <c r="E350" i="28"/>
  <c r="E349" i="28" s="1"/>
  <c r="D350" i="28"/>
  <c r="D349" i="28" s="1"/>
  <c r="H344" i="28"/>
  <c r="H343" i="28" s="1"/>
  <c r="G344" i="28"/>
  <c r="G343" i="28" s="1"/>
  <c r="F344" i="28"/>
  <c r="F343" i="28" s="1"/>
  <c r="E344" i="28"/>
  <c r="E343" i="28" s="1"/>
  <c r="D344" i="28"/>
  <c r="D343" i="28" s="1"/>
  <c r="K339" i="28"/>
  <c r="H339" i="28"/>
  <c r="H338" i="28" s="1"/>
  <c r="G339" i="28"/>
  <c r="F339" i="28"/>
  <c r="F338" i="28" s="1"/>
  <c r="E339" i="28"/>
  <c r="E338" i="28" s="1"/>
  <c r="D339" i="28"/>
  <c r="D338" i="28" s="1"/>
  <c r="G338" i="28"/>
  <c r="K333" i="28"/>
  <c r="H333" i="28"/>
  <c r="G333" i="28"/>
  <c r="F333" i="28"/>
  <c r="E333" i="28"/>
  <c r="D333" i="28"/>
  <c r="K329" i="28"/>
  <c r="H329" i="28"/>
  <c r="H328" i="28" s="1"/>
  <c r="H49" i="28" s="1"/>
  <c r="G329" i="28"/>
  <c r="G328" i="28" s="1"/>
  <c r="G49" i="28" s="1"/>
  <c r="F329" i="28"/>
  <c r="F328" i="28" s="1"/>
  <c r="F49" i="28" s="1"/>
  <c r="E329" i="28"/>
  <c r="E328" i="28" s="1"/>
  <c r="D329" i="28"/>
  <c r="D328" i="28" s="1"/>
  <c r="K328" i="28"/>
  <c r="J328" i="28"/>
  <c r="G324" i="28"/>
  <c r="G323" i="28" s="1"/>
  <c r="G322" i="28" s="1"/>
  <c r="K323" i="28"/>
  <c r="H323" i="28"/>
  <c r="H322" i="28" s="1"/>
  <c r="F323" i="28"/>
  <c r="E323" i="28"/>
  <c r="E322" i="28" s="1"/>
  <c r="D323" i="28"/>
  <c r="D322" i="28" s="1"/>
  <c r="J322" i="28"/>
  <c r="K322" i="28" s="1"/>
  <c r="F322" i="28"/>
  <c r="G319" i="28"/>
  <c r="G318" i="28" s="1"/>
  <c r="G317" i="28" s="1"/>
  <c r="G44" i="28" s="1"/>
  <c r="K318" i="28"/>
  <c r="K86" i="28" s="1"/>
  <c r="H318" i="28"/>
  <c r="H317" i="28" s="1"/>
  <c r="H44" i="28" s="1"/>
  <c r="F318" i="28"/>
  <c r="E318" i="28"/>
  <c r="E317" i="28" s="1"/>
  <c r="E44" i="28" s="1"/>
  <c r="E42" i="28" s="1"/>
  <c r="D318" i="28"/>
  <c r="D317" i="28" s="1"/>
  <c r="D44" i="28" s="1"/>
  <c r="D42" i="28" s="1"/>
  <c r="J317" i="28"/>
  <c r="K317" i="28" s="1"/>
  <c r="K44" i="28" s="1"/>
  <c r="F317" i="28"/>
  <c r="G314" i="28"/>
  <c r="G311" i="28" s="1"/>
  <c r="G310" i="28" s="1"/>
  <c r="K311" i="28"/>
  <c r="H311" i="28"/>
  <c r="H310" i="28" s="1"/>
  <c r="F311" i="28"/>
  <c r="F310" i="28" s="1"/>
  <c r="E311" i="28"/>
  <c r="E310" i="28" s="1"/>
  <c r="D311" i="28"/>
  <c r="D310" i="28" s="1"/>
  <c r="K310" i="28"/>
  <c r="J310" i="28"/>
  <c r="G307" i="28"/>
  <c r="F306" i="28"/>
  <c r="E306" i="28"/>
  <c r="E305" i="28" s="1"/>
  <c r="D306" i="28"/>
  <c r="D305" i="28" s="1"/>
  <c r="F305" i="28"/>
  <c r="G304" i="28"/>
  <c r="H304" i="28" s="1"/>
  <c r="I304" i="28" s="1"/>
  <c r="G303" i="28"/>
  <c r="F302" i="28"/>
  <c r="F301" i="28" s="1"/>
  <c r="E302" i="28"/>
  <c r="E301" i="28" s="1"/>
  <c r="E89" i="28" s="1"/>
  <c r="E88" i="28" s="1"/>
  <c r="D302" i="28"/>
  <c r="D301" i="28"/>
  <c r="G299" i="28"/>
  <c r="G298" i="28" s="1"/>
  <c r="G297" i="28" s="1"/>
  <c r="K298" i="28"/>
  <c r="H298" i="28"/>
  <c r="H297" i="28" s="1"/>
  <c r="F298" i="28"/>
  <c r="E298" i="28"/>
  <c r="E297" i="28" s="1"/>
  <c r="D298" i="28"/>
  <c r="D297" i="28" s="1"/>
  <c r="K297" i="28"/>
  <c r="J297" i="28"/>
  <c r="F297" i="28"/>
  <c r="H293" i="28"/>
  <c r="H292" i="28" s="1"/>
  <c r="G289" i="28"/>
  <c r="G288" i="28" s="1"/>
  <c r="G287" i="28" s="1"/>
  <c r="K288" i="28"/>
  <c r="H288" i="28"/>
  <c r="H287" i="28" s="1"/>
  <c r="F288" i="28"/>
  <c r="E288" i="28"/>
  <c r="E287" i="28" s="1"/>
  <c r="D288" i="28"/>
  <c r="D287" i="28" s="1"/>
  <c r="K287" i="28"/>
  <c r="J287" i="28"/>
  <c r="F287" i="28"/>
  <c r="G284" i="28"/>
  <c r="G283" i="28" s="1"/>
  <c r="K283" i="28"/>
  <c r="H283" i="28"/>
  <c r="H282" i="28" s="1"/>
  <c r="F283" i="28"/>
  <c r="E283" i="28"/>
  <c r="E282" i="28" s="1"/>
  <c r="D283" i="28"/>
  <c r="D282" i="28" s="1"/>
  <c r="K282" i="28"/>
  <c r="J282" i="28"/>
  <c r="F282" i="28"/>
  <c r="G281" i="28"/>
  <c r="G280" i="28" s="1"/>
  <c r="K280" i="28"/>
  <c r="K95" i="28" s="1"/>
  <c r="H280" i="28"/>
  <c r="H279" i="28" s="1"/>
  <c r="F280" i="28"/>
  <c r="F95" i="28" s="1"/>
  <c r="E280" i="28"/>
  <c r="E279" i="28" s="1"/>
  <c r="D280" i="28"/>
  <c r="D279" i="28" s="1"/>
  <c r="J279" i="28"/>
  <c r="K279" i="28" s="1"/>
  <c r="F279" i="28"/>
  <c r="G276" i="28"/>
  <c r="G274" i="28" s="1"/>
  <c r="G273" i="28" s="1"/>
  <c r="K274" i="28"/>
  <c r="H274" i="28"/>
  <c r="H273" i="28" s="1"/>
  <c r="F274" i="28"/>
  <c r="E274" i="28"/>
  <c r="D274" i="28"/>
  <c r="K273" i="28"/>
  <c r="J273" i="28"/>
  <c r="F273" i="28"/>
  <c r="E273" i="28"/>
  <c r="D273" i="28"/>
  <c r="H270" i="28"/>
  <c r="H268" i="28"/>
  <c r="F265" i="28"/>
  <c r="G265" i="28" s="1"/>
  <c r="F264" i="28"/>
  <c r="G264" i="28" s="1"/>
  <c r="K263" i="28"/>
  <c r="H263" i="28"/>
  <c r="E263" i="28"/>
  <c r="D263" i="28"/>
  <c r="F262" i="28"/>
  <c r="G262" i="28" s="1"/>
  <c r="F261" i="28"/>
  <c r="G261" i="28" s="1"/>
  <c r="F260" i="28"/>
  <c r="G260" i="28" s="1"/>
  <c r="K259" i="28"/>
  <c r="H259" i="28"/>
  <c r="E259" i="28"/>
  <c r="E258" i="28" s="1"/>
  <c r="D259" i="28"/>
  <c r="J258" i="28"/>
  <c r="F256" i="28"/>
  <c r="G256" i="28" s="1"/>
  <c r="F255" i="28"/>
  <c r="G255" i="28" s="1"/>
  <c r="K254" i="28"/>
  <c r="H254" i="28"/>
  <c r="E254" i="28"/>
  <c r="D254" i="28"/>
  <c r="F253" i="28"/>
  <c r="G253" i="28" s="1"/>
  <c r="F252" i="28"/>
  <c r="G252" i="28" s="1"/>
  <c r="F251" i="28"/>
  <c r="G251" i="28" s="1"/>
  <c r="K250" i="28"/>
  <c r="K75" i="28" s="1"/>
  <c r="H250" i="28"/>
  <c r="H249" i="28" s="1"/>
  <c r="E250" i="28"/>
  <c r="D250" i="28"/>
  <c r="K249" i="28"/>
  <c r="J249" i="28"/>
  <c r="G247" i="28"/>
  <c r="G246" i="28"/>
  <c r="K245" i="28"/>
  <c r="H245" i="28"/>
  <c r="F245" i="28"/>
  <c r="E245" i="28"/>
  <c r="D245" i="28"/>
  <c r="G244" i="28"/>
  <c r="G243" i="28"/>
  <c r="G242" i="28"/>
  <c r="K241" i="28"/>
  <c r="K240" i="28" s="1"/>
  <c r="H241" i="28"/>
  <c r="H72" i="28" s="1"/>
  <c r="F241" i="28"/>
  <c r="F240" i="28" s="1"/>
  <c r="E241" i="28"/>
  <c r="D241" i="28"/>
  <c r="J240" i="28"/>
  <c r="J55" i="28" s="1"/>
  <c r="G229" i="28"/>
  <c r="G228" i="28" s="1"/>
  <c r="G227" i="28" s="1"/>
  <c r="K228" i="28"/>
  <c r="H228" i="28"/>
  <c r="H227" i="28" s="1"/>
  <c r="F228" i="28"/>
  <c r="F227" i="28" s="1"/>
  <c r="E228" i="28"/>
  <c r="E227" i="28" s="1"/>
  <c r="D228" i="28"/>
  <c r="D227" i="28" s="1"/>
  <c r="K227" i="28"/>
  <c r="J227" i="28"/>
  <c r="G225" i="28"/>
  <c r="G224" i="28" s="1"/>
  <c r="G223" i="28" s="1"/>
  <c r="K224" i="28"/>
  <c r="H224" i="28"/>
  <c r="H223" i="28" s="1"/>
  <c r="F224" i="28"/>
  <c r="E224" i="28"/>
  <c r="E223" i="28" s="1"/>
  <c r="D224" i="28"/>
  <c r="D223" i="28" s="1"/>
  <c r="J223" i="28"/>
  <c r="K223" i="28" s="1"/>
  <c r="F223" i="28"/>
  <c r="G221" i="28"/>
  <c r="G220" i="28"/>
  <c r="K218" i="28"/>
  <c r="H218" i="28"/>
  <c r="H217" i="28" s="1"/>
  <c r="F218" i="28"/>
  <c r="F217" i="28" s="1"/>
  <c r="E218" i="28"/>
  <c r="E217" i="28" s="1"/>
  <c r="D218" i="28"/>
  <c r="D217" i="28" s="1"/>
  <c r="J217" i="28"/>
  <c r="H213" i="28"/>
  <c r="H212" i="28" s="1"/>
  <c r="H206" i="28"/>
  <c r="H205" i="28" s="1"/>
  <c r="G206" i="28"/>
  <c r="F206" i="28"/>
  <c r="F205" i="28" s="1"/>
  <c r="E206" i="28"/>
  <c r="E205" i="28" s="1"/>
  <c r="D206" i="28"/>
  <c r="D205" i="28" s="1"/>
  <c r="G205" i="28"/>
  <c r="H201" i="28"/>
  <c r="H200" i="28" s="1"/>
  <c r="G201" i="28"/>
  <c r="F201" i="28"/>
  <c r="F200" i="28" s="1"/>
  <c r="E201" i="28"/>
  <c r="E200" i="28" s="1"/>
  <c r="D201" i="28"/>
  <c r="D200" i="28" s="1"/>
  <c r="K200" i="28"/>
  <c r="J200" i="28"/>
  <c r="G200" i="28"/>
  <c r="G196" i="28"/>
  <c r="H196" i="28" s="1"/>
  <c r="H195" i="28" s="1"/>
  <c r="H194" i="28" s="1"/>
  <c r="K195" i="28"/>
  <c r="G195" i="28"/>
  <c r="G194" i="28" s="1"/>
  <c r="F195" i="28"/>
  <c r="F194" i="28" s="1"/>
  <c r="E195" i="28"/>
  <c r="E194" i="28" s="1"/>
  <c r="D195" i="28"/>
  <c r="D194" i="28" s="1"/>
  <c r="K190" i="28"/>
  <c r="K185" i="28" s="1"/>
  <c r="H190" i="28"/>
  <c r="G190" i="28"/>
  <c r="F190" i="28"/>
  <c r="E190" i="28"/>
  <c r="D190" i="28"/>
  <c r="G189" i="28"/>
  <c r="G188" i="28"/>
  <c r="G187" i="28"/>
  <c r="H186" i="28"/>
  <c r="H185" i="28" s="1"/>
  <c r="H78" i="28" s="1"/>
  <c r="F186" i="28"/>
  <c r="E186" i="28"/>
  <c r="D186" i="28"/>
  <c r="J185" i="28"/>
  <c r="J78" i="28" s="1"/>
  <c r="H175" i="28"/>
  <c r="H90" i="28" s="1"/>
  <c r="G174" i="28"/>
  <c r="G172" i="28"/>
  <c r="K171" i="28"/>
  <c r="H171" i="28"/>
  <c r="F171" i="28"/>
  <c r="E171" i="28"/>
  <c r="D171" i="28"/>
  <c r="G170" i="28"/>
  <c r="G169" i="28"/>
  <c r="G168" i="28"/>
  <c r="K167" i="28"/>
  <c r="K74" i="28" s="1"/>
  <c r="H167" i="28"/>
  <c r="H166" i="28" s="1"/>
  <c r="F167" i="28"/>
  <c r="F74" i="28" s="1"/>
  <c r="E167" i="28"/>
  <c r="E166" i="28" s="1"/>
  <c r="D167" i="28"/>
  <c r="D74" i="28" s="1"/>
  <c r="J166" i="28"/>
  <c r="G163" i="28"/>
  <c r="H162" i="28"/>
  <c r="H104" i="28" s="1"/>
  <c r="G162" i="28"/>
  <c r="F162" i="28"/>
  <c r="F104" i="28" s="1"/>
  <c r="E162" i="28"/>
  <c r="D162" i="28"/>
  <c r="G161" i="28"/>
  <c r="G160" i="28" s="1"/>
  <c r="G91" i="28" s="1"/>
  <c r="K160" i="28"/>
  <c r="K91" i="28" s="1"/>
  <c r="H160" i="28"/>
  <c r="F160" i="28"/>
  <c r="E160" i="28"/>
  <c r="D160" i="28"/>
  <c r="G159" i="28"/>
  <c r="G158" i="28"/>
  <c r="G157" i="28"/>
  <c r="G156" i="28"/>
  <c r="K155" i="28"/>
  <c r="K154" i="28" s="1"/>
  <c r="H155" i="28"/>
  <c r="F155" i="28"/>
  <c r="F154" i="28" s="1"/>
  <c r="E155" i="28"/>
  <c r="D155" i="28"/>
  <c r="J154" i="28"/>
  <c r="G151" i="28"/>
  <c r="G150" i="28" s="1"/>
  <c r="G94" i="28" s="1"/>
  <c r="K150" i="28"/>
  <c r="H150" i="28"/>
  <c r="F150" i="28"/>
  <c r="F94" i="28" s="1"/>
  <c r="E150" i="28"/>
  <c r="D150" i="28"/>
  <c r="G149" i="28"/>
  <c r="G147" i="28" s="1"/>
  <c r="K147" i="28"/>
  <c r="H147" i="28"/>
  <c r="F147" i="28"/>
  <c r="F146" i="28" s="1"/>
  <c r="E147" i="28"/>
  <c r="E146" i="28" s="1"/>
  <c r="D147" i="28"/>
  <c r="D146" i="28" s="1"/>
  <c r="J146" i="28"/>
  <c r="G143" i="28"/>
  <c r="G142" i="28" s="1"/>
  <c r="K142" i="28"/>
  <c r="K89" i="28" s="1"/>
  <c r="K88" i="28" s="1"/>
  <c r="H142" i="28"/>
  <c r="H89" i="28" s="1"/>
  <c r="F142" i="28"/>
  <c r="F89" i="28" s="1"/>
  <c r="E142" i="28"/>
  <c r="D142" i="28"/>
  <c r="G141" i="28"/>
  <c r="G140" i="28"/>
  <c r="G139" i="28"/>
  <c r="G138" i="28"/>
  <c r="K137" i="28"/>
  <c r="K136" i="28" s="1"/>
  <c r="H137" i="28"/>
  <c r="F137" i="28"/>
  <c r="E137" i="28"/>
  <c r="D137" i="28"/>
  <c r="J136" i="28"/>
  <c r="G130" i="28"/>
  <c r="H130" i="28" s="1"/>
  <c r="F129" i="28"/>
  <c r="E129" i="28"/>
  <c r="D129" i="28"/>
  <c r="G128" i="28"/>
  <c r="H128" i="28" s="1"/>
  <c r="I128" i="28" s="1"/>
  <c r="G126" i="28"/>
  <c r="H126" i="28" s="1"/>
  <c r="F125" i="28"/>
  <c r="E125" i="28"/>
  <c r="D125" i="28"/>
  <c r="J124" i="28"/>
  <c r="H111" i="28"/>
  <c r="H110" i="28" s="1"/>
  <c r="K107" i="28"/>
  <c r="J107" i="28"/>
  <c r="G107" i="28"/>
  <c r="F107" i="28"/>
  <c r="J106" i="28"/>
  <c r="H106" i="28"/>
  <c r="K104" i="28"/>
  <c r="J104" i="28"/>
  <c r="G104" i="28"/>
  <c r="J103" i="28"/>
  <c r="H103" i="28"/>
  <c r="E102" i="28"/>
  <c r="D102" i="28"/>
  <c r="H98" i="28"/>
  <c r="H97" i="28" s="1"/>
  <c r="J95" i="28"/>
  <c r="H95" i="28"/>
  <c r="J94" i="28"/>
  <c r="J93" i="28" s="1"/>
  <c r="H94" i="28"/>
  <c r="J91" i="28"/>
  <c r="H91" i="28"/>
  <c r="F91" i="28"/>
  <c r="J89" i="28"/>
  <c r="J88" i="28" s="1"/>
  <c r="G89" i="28"/>
  <c r="D89" i="28"/>
  <c r="D88" i="28" s="1"/>
  <c r="J86" i="28"/>
  <c r="G86" i="28"/>
  <c r="F86" i="28"/>
  <c r="J85" i="28"/>
  <c r="J84" i="28"/>
  <c r="H83" i="28"/>
  <c r="K82" i="28"/>
  <c r="J82" i="28"/>
  <c r="J81" i="28"/>
  <c r="J80" i="28"/>
  <c r="K79" i="28"/>
  <c r="J79" i="28"/>
  <c r="F79" i="28"/>
  <c r="E77" i="28"/>
  <c r="D77" i="28"/>
  <c r="J75" i="28"/>
  <c r="J74" i="28"/>
  <c r="K73" i="28"/>
  <c r="J73" i="28"/>
  <c r="F73" i="28"/>
  <c r="J72" i="28"/>
  <c r="E72" i="28"/>
  <c r="K71" i="28"/>
  <c r="J71" i="28"/>
  <c r="K64" i="28"/>
  <c r="J64" i="28"/>
  <c r="G58" i="28"/>
  <c r="G57" i="28" s="1"/>
  <c r="K57" i="28"/>
  <c r="H57" i="28"/>
  <c r="F57" i="28"/>
  <c r="E57" i="28"/>
  <c r="D57" i="28"/>
  <c r="K54" i="28"/>
  <c r="J54" i="28"/>
  <c r="K52" i="28"/>
  <c r="G52" i="28"/>
  <c r="G51" i="28" s="1"/>
  <c r="K51" i="28"/>
  <c r="H51" i="28"/>
  <c r="F51" i="28"/>
  <c r="E51" i="28"/>
  <c r="D51" i="28"/>
  <c r="K48" i="28"/>
  <c r="J48" i="28"/>
  <c r="H45" i="28"/>
  <c r="J44" i="28"/>
  <c r="F44" i="28"/>
  <c r="G31" i="28"/>
  <c r="E29" i="28"/>
  <c r="D29" i="28"/>
  <c r="K28" i="28"/>
  <c r="E26" i="28"/>
  <c r="D26" i="28"/>
  <c r="D30" i="28" s="1"/>
  <c r="D32" i="28" s="1"/>
  <c r="F55" i="28" l="1"/>
  <c r="F54" i="28" s="1"/>
  <c r="K55" i="28"/>
  <c r="K258" i="28"/>
  <c r="G373" i="28"/>
  <c r="G372" i="28" s="1"/>
  <c r="D494" i="28"/>
  <c r="I71" i="28"/>
  <c r="I78" i="28"/>
  <c r="I427" i="29"/>
  <c r="J77" i="29"/>
  <c r="M77" i="29" s="1"/>
  <c r="G63" i="29"/>
  <c r="J64" i="29"/>
  <c r="K44" i="29"/>
  <c r="J45" i="29"/>
  <c r="K80" i="29"/>
  <c r="F75" i="29"/>
  <c r="F70" i="29" s="1"/>
  <c r="K186" i="29"/>
  <c r="I70" i="29"/>
  <c r="G102" i="29"/>
  <c r="G100" i="29" s="1"/>
  <c r="K71" i="29"/>
  <c r="K106" i="29"/>
  <c r="F63" i="29"/>
  <c r="F61" i="29" s="1"/>
  <c r="H46" i="29"/>
  <c r="K84" i="29"/>
  <c r="G81" i="29"/>
  <c r="F78" i="29"/>
  <c r="E47" i="29"/>
  <c r="K395" i="29"/>
  <c r="K154" i="29"/>
  <c r="K98" i="29"/>
  <c r="E63" i="29"/>
  <c r="I45" i="29"/>
  <c r="D63" i="29"/>
  <c r="D61" i="29" s="1"/>
  <c r="D70" i="29"/>
  <c r="D68" i="29" s="1"/>
  <c r="D113" i="29" s="1"/>
  <c r="K500" i="29"/>
  <c r="I78" i="29"/>
  <c r="K78" i="29" s="1"/>
  <c r="K242" i="29"/>
  <c r="E46" i="29"/>
  <c r="G268" i="29"/>
  <c r="I46" i="29"/>
  <c r="I102" i="29"/>
  <c r="I100" i="29" s="1"/>
  <c r="I28" i="29" s="1"/>
  <c r="K82" i="29"/>
  <c r="I88" i="29"/>
  <c r="K88" i="29" s="1"/>
  <c r="J102" i="29"/>
  <c r="M102" i="29" s="1"/>
  <c r="K105" i="29"/>
  <c r="K95" i="29"/>
  <c r="H70" i="29"/>
  <c r="D47" i="29"/>
  <c r="D42" i="29" s="1"/>
  <c r="D48" i="29"/>
  <c r="K490" i="29"/>
  <c r="G71" i="29"/>
  <c r="G62" i="29"/>
  <c r="K108" i="29"/>
  <c r="H102" i="29"/>
  <c r="H100" i="29" s="1"/>
  <c r="H28" i="29" s="1"/>
  <c r="K259" i="29"/>
  <c r="G75" i="29"/>
  <c r="K75" i="29"/>
  <c r="K268" i="29"/>
  <c r="G259" i="29"/>
  <c r="F268" i="29"/>
  <c r="G250" i="29"/>
  <c r="G54" i="29" s="1"/>
  <c r="G53" i="29" s="1"/>
  <c r="G72" i="29"/>
  <c r="J70" i="29"/>
  <c r="M70" i="29" s="1"/>
  <c r="K72" i="29"/>
  <c r="K53" i="29"/>
  <c r="K250" i="29"/>
  <c r="K85" i="29"/>
  <c r="H42" i="29"/>
  <c r="H196" i="29"/>
  <c r="H195" i="29" s="1"/>
  <c r="H62" i="29" s="1"/>
  <c r="E121" i="29"/>
  <c r="E519" i="29" s="1"/>
  <c r="H77" i="29"/>
  <c r="K167" i="29"/>
  <c r="K90" i="29"/>
  <c r="G167" i="29"/>
  <c r="G45" i="29" s="1"/>
  <c r="G74" i="29"/>
  <c r="J100" i="29"/>
  <c r="G154" i="29"/>
  <c r="G79" i="29"/>
  <c r="H63" i="29"/>
  <c r="K81" i="29"/>
  <c r="J93" i="29"/>
  <c r="K94" i="29"/>
  <c r="J63" i="29"/>
  <c r="K63" i="29" s="1"/>
  <c r="I426" i="29"/>
  <c r="I425" i="29" s="1"/>
  <c r="J427" i="29"/>
  <c r="J426" i="29" s="1"/>
  <c r="G227" i="29"/>
  <c r="G80" i="29"/>
  <c r="I196" i="29"/>
  <c r="I195" i="29" s="1"/>
  <c r="I62" i="29" s="1"/>
  <c r="I61" i="29" s="1"/>
  <c r="J197" i="29"/>
  <c r="J196" i="29" s="1"/>
  <c r="D121" i="29"/>
  <c r="D519" i="29" s="1"/>
  <c r="E94" i="29"/>
  <c r="E93" i="29" s="1"/>
  <c r="E48" i="29"/>
  <c r="G425" i="29"/>
  <c r="G28" i="29"/>
  <c r="G64" i="29"/>
  <c r="G47" i="29"/>
  <c r="E61" i="29"/>
  <c r="I379" i="29"/>
  <c r="I378" i="29" s="1"/>
  <c r="J380" i="29"/>
  <c r="J379" i="29" s="1"/>
  <c r="J378" i="29" s="1"/>
  <c r="F85" i="29"/>
  <c r="F77" i="29" s="1"/>
  <c r="I317" i="29"/>
  <c r="H316" i="29"/>
  <c r="H315" i="29" s="1"/>
  <c r="I313" i="29"/>
  <c r="H312" i="29"/>
  <c r="H311" i="29" s="1"/>
  <c r="G124" i="29"/>
  <c r="G85" i="29"/>
  <c r="I130" i="29"/>
  <c r="H129" i="29"/>
  <c r="I126" i="29"/>
  <c r="H125" i="29"/>
  <c r="F259" i="29"/>
  <c r="E474" i="28"/>
  <c r="E48" i="28" s="1"/>
  <c r="I82" i="28"/>
  <c r="I494" i="28"/>
  <c r="E494" i="28"/>
  <c r="I73" i="28"/>
  <c r="E484" i="28"/>
  <c r="I484" i="28"/>
  <c r="G475" i="28"/>
  <c r="G474" i="28" s="1"/>
  <c r="G64" i="28" s="1"/>
  <c r="E73" i="28"/>
  <c r="H73" i="28"/>
  <c r="I474" i="28"/>
  <c r="I43" i="28"/>
  <c r="I108" i="28"/>
  <c r="K106" i="28"/>
  <c r="G282" i="28"/>
  <c r="G106" i="28"/>
  <c r="G102" i="28" s="1"/>
  <c r="G100" i="28" s="1"/>
  <c r="D258" i="28"/>
  <c r="H258" i="28"/>
  <c r="G259" i="28"/>
  <c r="I258" i="28"/>
  <c r="E249" i="28"/>
  <c r="G254" i="28"/>
  <c r="D249" i="28"/>
  <c r="I85" i="28"/>
  <c r="I130" i="28"/>
  <c r="I129" i="28" s="1"/>
  <c r="H129" i="28"/>
  <c r="D72" i="28"/>
  <c r="D240" i="28"/>
  <c r="D55" i="28" s="1"/>
  <c r="D54" i="28" s="1"/>
  <c r="K72" i="28"/>
  <c r="G129" i="28"/>
  <c r="K217" i="28"/>
  <c r="K80" i="28"/>
  <c r="H85" i="28"/>
  <c r="G279" i="28"/>
  <c r="G95" i="28"/>
  <c r="K102" i="28"/>
  <c r="K100" i="28" s="1"/>
  <c r="I84" i="28"/>
  <c r="I111" i="28"/>
  <c r="I110" i="28" s="1"/>
  <c r="E30" i="28"/>
  <c r="E32" i="28" s="1"/>
  <c r="J31" i="28" s="1"/>
  <c r="H71" i="28"/>
  <c r="H86" i="28"/>
  <c r="H105" i="28"/>
  <c r="H107" i="28"/>
  <c r="E124" i="28"/>
  <c r="H125" i="28"/>
  <c r="D124" i="28"/>
  <c r="F124" i="28"/>
  <c r="E136" i="28"/>
  <c r="E63" i="28" s="1"/>
  <c r="H136" i="28"/>
  <c r="K81" i="28"/>
  <c r="F93" i="28"/>
  <c r="E154" i="28"/>
  <c r="H154" i="28"/>
  <c r="G155" i="28"/>
  <c r="H46" i="28"/>
  <c r="G218" i="28"/>
  <c r="E47" i="28"/>
  <c r="K85" i="28"/>
  <c r="G241" i="28"/>
  <c r="G72" i="28" s="1"/>
  <c r="G245" i="28"/>
  <c r="G240" i="28" s="1"/>
  <c r="G55" i="28" s="1"/>
  <c r="G54" i="28" s="1"/>
  <c r="G250" i="28"/>
  <c r="J47" i="28"/>
  <c r="D465" i="28"/>
  <c r="F465" i="28"/>
  <c r="I384" i="28"/>
  <c r="I429" i="28"/>
  <c r="I45" i="28"/>
  <c r="I465" i="28"/>
  <c r="I106" i="28"/>
  <c r="D166" i="28"/>
  <c r="D46" i="28" s="1"/>
  <c r="K166" i="28"/>
  <c r="K46" i="28" s="1"/>
  <c r="G167" i="28"/>
  <c r="J46" i="28"/>
  <c r="J42" i="28" s="1"/>
  <c r="G171" i="28"/>
  <c r="G84" i="28" s="1"/>
  <c r="J62" i="28"/>
  <c r="H240" i="28"/>
  <c r="H55" i="28" s="1"/>
  <c r="H54" i="28" s="1"/>
  <c r="D47" i="28"/>
  <c r="K47" i="28"/>
  <c r="H47" i="28"/>
  <c r="H307" i="28"/>
  <c r="G306" i="28"/>
  <c r="G305" i="28" s="1"/>
  <c r="I126" i="28"/>
  <c r="I125" i="28" s="1"/>
  <c r="I124" i="28" s="1"/>
  <c r="I217" i="28"/>
  <c r="I80" i="28"/>
  <c r="F48" i="28"/>
  <c r="J70" i="28"/>
  <c r="F72" i="28"/>
  <c r="H81" i="28"/>
  <c r="J102" i="28"/>
  <c r="J100" i="28" s="1"/>
  <c r="F106" i="28"/>
  <c r="F102" i="28" s="1"/>
  <c r="F100" i="28" s="1"/>
  <c r="G93" i="28"/>
  <c r="E240" i="28"/>
  <c r="E55" i="28" s="1"/>
  <c r="E54" i="28" s="1"/>
  <c r="F250" i="28"/>
  <c r="F254" i="28"/>
  <c r="D474" i="28"/>
  <c r="I223" i="28"/>
  <c r="I72" i="28"/>
  <c r="I240" i="28"/>
  <c r="I55" i="28" s="1"/>
  <c r="I54" i="28" s="1"/>
  <c r="I249" i="28"/>
  <c r="I279" i="28"/>
  <c r="I95" i="28"/>
  <c r="K70" i="28"/>
  <c r="G263" i="28"/>
  <c r="K84" i="28"/>
  <c r="E94" i="28"/>
  <c r="E93" i="28" s="1"/>
  <c r="G466" i="28"/>
  <c r="I93" i="28"/>
  <c r="I368" i="28"/>
  <c r="I367" i="28" s="1"/>
  <c r="I366" i="28" s="1"/>
  <c r="I105" i="28"/>
  <c r="G186" i="28"/>
  <c r="G185" i="28" s="1"/>
  <c r="K62" i="28"/>
  <c r="K78" i="28"/>
  <c r="E185" i="28"/>
  <c r="E62" i="28" s="1"/>
  <c r="H62" i="28"/>
  <c r="I196" i="28"/>
  <c r="I195" i="28" s="1"/>
  <c r="I194" i="28" s="1"/>
  <c r="D185" i="28"/>
  <c r="D62" i="28" s="1"/>
  <c r="F185" i="28"/>
  <c r="F78" i="28" s="1"/>
  <c r="H88" i="28"/>
  <c r="H84" i="28"/>
  <c r="D70" i="28"/>
  <c r="D68" i="28" s="1"/>
  <c r="D113" i="28" s="1"/>
  <c r="H74" i="28"/>
  <c r="F166" i="28"/>
  <c r="F46" i="28" s="1"/>
  <c r="I166" i="28"/>
  <c r="I90" i="28"/>
  <c r="I88" i="28" s="1"/>
  <c r="F88" i="28"/>
  <c r="G154" i="28"/>
  <c r="G88" i="28"/>
  <c r="D154" i="28"/>
  <c r="H79" i="28"/>
  <c r="I154" i="28"/>
  <c r="F81" i="28"/>
  <c r="H93" i="28"/>
  <c r="J77" i="28"/>
  <c r="H146" i="28"/>
  <c r="H63" i="28" s="1"/>
  <c r="H61" i="28" s="1"/>
  <c r="G146" i="28"/>
  <c r="G137" i="28"/>
  <c r="I136" i="28"/>
  <c r="I63" i="28" s="1"/>
  <c r="J68" i="28"/>
  <c r="J113" i="28" s="1"/>
  <c r="J63" i="28"/>
  <c r="K146" i="28"/>
  <c r="K94" i="28"/>
  <c r="K93" i="28" s="1"/>
  <c r="H303" i="28"/>
  <c r="G302" i="28"/>
  <c r="G301" i="28" s="1"/>
  <c r="D94" i="28"/>
  <c r="D93" i="28" s="1"/>
  <c r="H364" i="28"/>
  <c r="G363" i="28"/>
  <c r="G362" i="28" s="1"/>
  <c r="F28" i="28"/>
  <c r="E46" i="28"/>
  <c r="E49" i="28"/>
  <c r="F71" i="28"/>
  <c r="E74" i="28"/>
  <c r="E70" i="28" s="1"/>
  <c r="E68" i="28" s="1"/>
  <c r="E113" i="28" s="1"/>
  <c r="G74" i="28"/>
  <c r="H75" i="28"/>
  <c r="G79" i="28"/>
  <c r="F80" i="28"/>
  <c r="H80" i="28"/>
  <c r="F84" i="28"/>
  <c r="J121" i="28"/>
  <c r="G125" i="28"/>
  <c r="D136" i="28"/>
  <c r="D63" i="28" s="1"/>
  <c r="D61" i="28" s="1"/>
  <c r="F136" i="28"/>
  <c r="F63" i="28" s="1"/>
  <c r="F259" i="28"/>
  <c r="F263" i="28"/>
  <c r="H411" i="28"/>
  <c r="G410" i="28"/>
  <c r="H158" i="27"/>
  <c r="H54" i="27"/>
  <c r="H300" i="27"/>
  <c r="H87" i="27" s="1"/>
  <c r="H299" i="27"/>
  <c r="H47" i="27" s="1"/>
  <c r="K42" i="28" l="1"/>
  <c r="K77" i="28"/>
  <c r="I102" i="28"/>
  <c r="K93" i="29"/>
  <c r="M93" i="29"/>
  <c r="F46" i="29"/>
  <c r="F42" i="29" s="1"/>
  <c r="I77" i="29"/>
  <c r="K77" i="29" s="1"/>
  <c r="K70" i="29"/>
  <c r="I42" i="29"/>
  <c r="I40" i="29" s="1"/>
  <c r="E42" i="29"/>
  <c r="K45" i="29"/>
  <c r="K46" i="29"/>
  <c r="I68" i="29"/>
  <c r="I113" i="29" s="1"/>
  <c r="H68" i="29"/>
  <c r="H113" i="29" s="1"/>
  <c r="G46" i="29"/>
  <c r="G42" i="29" s="1"/>
  <c r="K102" i="29"/>
  <c r="H61" i="29"/>
  <c r="H40" i="29" s="1"/>
  <c r="H24" i="29" s="1"/>
  <c r="H26" i="29" s="1"/>
  <c r="H124" i="29"/>
  <c r="H121" i="29" s="1"/>
  <c r="H27" i="29" s="1"/>
  <c r="H29" i="29" s="1"/>
  <c r="G61" i="29"/>
  <c r="K64" i="29"/>
  <c r="D40" i="29"/>
  <c r="D66" i="29" s="1"/>
  <c r="F40" i="29"/>
  <c r="F24" i="29" s="1"/>
  <c r="F26" i="29" s="1"/>
  <c r="K54" i="29"/>
  <c r="F68" i="29"/>
  <c r="F113" i="29" s="1"/>
  <c r="G70" i="29"/>
  <c r="J42" i="29"/>
  <c r="J28" i="29"/>
  <c r="K28" i="29" s="1"/>
  <c r="K100" i="29"/>
  <c r="J68" i="29"/>
  <c r="I125" i="29"/>
  <c r="J126" i="29"/>
  <c r="J125" i="29" s="1"/>
  <c r="I129" i="29"/>
  <c r="J130" i="29"/>
  <c r="J129" i="29" s="1"/>
  <c r="G77" i="29"/>
  <c r="G121" i="29"/>
  <c r="G27" i="29" s="1"/>
  <c r="G29" i="29" s="1"/>
  <c r="I312" i="29"/>
  <c r="I311" i="29" s="1"/>
  <c r="J313" i="29"/>
  <c r="J312" i="29" s="1"/>
  <c r="J311" i="29" s="1"/>
  <c r="I316" i="29"/>
  <c r="I315" i="29" s="1"/>
  <c r="J317" i="29"/>
  <c r="E40" i="29"/>
  <c r="E66" i="29" s="1"/>
  <c r="J195" i="29"/>
  <c r="J62" i="29" s="1"/>
  <c r="K196" i="29"/>
  <c r="K426" i="29"/>
  <c r="K425" i="29" s="1"/>
  <c r="J425" i="29"/>
  <c r="F121" i="29"/>
  <c r="I64" i="28"/>
  <c r="I62" i="28"/>
  <c r="I61" i="28" s="1"/>
  <c r="G73" i="28"/>
  <c r="G48" i="28"/>
  <c r="H102" i="28"/>
  <c r="H100" i="28" s="1"/>
  <c r="H28" i="28" s="1"/>
  <c r="H77" i="28"/>
  <c r="I77" i="28"/>
  <c r="H42" i="28"/>
  <c r="H40" i="28" s="1"/>
  <c r="H24" i="28" s="1"/>
  <c r="H26" i="28" s="1"/>
  <c r="I100" i="28"/>
  <c r="I28" i="28" s="1"/>
  <c r="I47" i="28"/>
  <c r="G85" i="28"/>
  <c r="F85" i="28"/>
  <c r="F77" i="28" s="1"/>
  <c r="D40" i="28"/>
  <c r="D66" i="28" s="1"/>
  <c r="F249" i="28"/>
  <c r="I70" i="28"/>
  <c r="G217" i="28"/>
  <c r="G80" i="28"/>
  <c r="G124" i="28"/>
  <c r="H70" i="28"/>
  <c r="I46" i="28"/>
  <c r="G249" i="28"/>
  <c r="G75" i="28"/>
  <c r="H124" i="28"/>
  <c r="G166" i="28"/>
  <c r="G46" i="28" s="1"/>
  <c r="J61" i="28"/>
  <c r="J40" i="28" s="1"/>
  <c r="J66" i="28" s="1"/>
  <c r="H302" i="28"/>
  <c r="H301" i="28" s="1"/>
  <c r="I303" i="28"/>
  <c r="I302" i="28" s="1"/>
  <c r="I301" i="28" s="1"/>
  <c r="K68" i="28"/>
  <c r="K113" i="28" s="1"/>
  <c r="D49" i="28"/>
  <c r="D48" i="28"/>
  <c r="G258" i="28"/>
  <c r="H410" i="28"/>
  <c r="H409" i="28" s="1"/>
  <c r="I411" i="28"/>
  <c r="I410" i="28" s="1"/>
  <c r="I409" i="28" s="1"/>
  <c r="F62" i="28"/>
  <c r="F61" i="28" s="1"/>
  <c r="H363" i="28"/>
  <c r="H362" i="28" s="1"/>
  <c r="I364" i="28"/>
  <c r="I363" i="28" s="1"/>
  <c r="I362" i="28" s="1"/>
  <c r="E121" i="28"/>
  <c r="E503" i="28" s="1"/>
  <c r="E61" i="28"/>
  <c r="E40" i="28" s="1"/>
  <c r="E66" i="28" s="1"/>
  <c r="G465" i="28"/>
  <c r="G71" i="28"/>
  <c r="H306" i="28"/>
  <c r="H305" i="28" s="1"/>
  <c r="I307" i="28"/>
  <c r="I306" i="28" s="1"/>
  <c r="I305" i="28" s="1"/>
  <c r="G78" i="28"/>
  <c r="G62" i="28"/>
  <c r="H121" i="28"/>
  <c r="H27" i="28" s="1"/>
  <c r="H29" i="28" s="1"/>
  <c r="G81" i="28"/>
  <c r="G136" i="28"/>
  <c r="G63" i="28" s="1"/>
  <c r="G409" i="28"/>
  <c r="G28" i="28"/>
  <c r="J503" i="28"/>
  <c r="J27" i="28"/>
  <c r="J29" i="28" s="1"/>
  <c r="K121" i="28"/>
  <c r="K63" i="28"/>
  <c r="K61" i="28" s="1"/>
  <c r="K40" i="28" s="1"/>
  <c r="F258" i="28"/>
  <c r="F75" i="28"/>
  <c r="F70" i="28" s="1"/>
  <c r="J24" i="28"/>
  <c r="J26" i="28" s="1"/>
  <c r="D121" i="28"/>
  <c r="D503" i="28" s="1"/>
  <c r="H282" i="27"/>
  <c r="H281" i="27" s="1"/>
  <c r="G471" i="27"/>
  <c r="H470" i="27"/>
  <c r="H83" i="27" s="1"/>
  <c r="G470" i="27"/>
  <c r="G83" i="27" s="1"/>
  <c r="F470" i="27"/>
  <c r="E470" i="27"/>
  <c r="D470" i="27"/>
  <c r="G469" i="27"/>
  <c r="G468" i="27"/>
  <c r="G467" i="27"/>
  <c r="H466" i="27"/>
  <c r="H465" i="27" s="1"/>
  <c r="F466" i="27"/>
  <c r="F465" i="27" s="1"/>
  <c r="E466" i="27"/>
  <c r="D466" i="27"/>
  <c r="D74" i="27" s="1"/>
  <c r="D465" i="27"/>
  <c r="G462" i="27"/>
  <c r="H461" i="27"/>
  <c r="G461" i="27"/>
  <c r="F461" i="27"/>
  <c r="E461" i="27"/>
  <c r="D461" i="27"/>
  <c r="G460" i="27"/>
  <c r="G459" i="27"/>
  <c r="G458" i="27"/>
  <c r="H457" i="27"/>
  <c r="H456" i="27" s="1"/>
  <c r="F457" i="27"/>
  <c r="E457" i="27"/>
  <c r="E456" i="27" s="1"/>
  <c r="D457" i="27"/>
  <c r="H450" i="27"/>
  <c r="H449" i="27" s="1"/>
  <c r="G450" i="27"/>
  <c r="F450" i="27"/>
  <c r="F449" i="27" s="1"/>
  <c r="E450" i="27"/>
  <c r="D450" i="27"/>
  <c r="D449" i="27" s="1"/>
  <c r="J449" i="27"/>
  <c r="I449" i="27"/>
  <c r="G449" i="27"/>
  <c r="E449" i="27"/>
  <c r="H446" i="27"/>
  <c r="H445" i="27" s="1"/>
  <c r="G446" i="27"/>
  <c r="F446" i="27"/>
  <c r="F445" i="27" s="1"/>
  <c r="E446" i="27"/>
  <c r="E445" i="27" s="1"/>
  <c r="D446" i="27"/>
  <c r="D445" i="27" s="1"/>
  <c r="J445" i="27"/>
  <c r="I445" i="27"/>
  <c r="G445" i="27"/>
  <c r="H441" i="27"/>
  <c r="H440" i="27" s="1"/>
  <c r="E441" i="27"/>
  <c r="D441" i="27"/>
  <c r="D440" i="27" s="1"/>
  <c r="E440" i="27"/>
  <c r="H438" i="27"/>
  <c r="H44" i="27" s="1"/>
  <c r="G435" i="27"/>
  <c r="J434" i="27"/>
  <c r="H434" i="27"/>
  <c r="H433" i="27" s="1"/>
  <c r="G434" i="27"/>
  <c r="G433" i="27" s="1"/>
  <c r="F434" i="27"/>
  <c r="E434" i="27"/>
  <c r="E433" i="27" s="1"/>
  <c r="D434" i="27"/>
  <c r="J433" i="27"/>
  <c r="I433" i="27"/>
  <c r="F433" i="27"/>
  <c r="D433" i="27"/>
  <c r="G431" i="27"/>
  <c r="G430" i="27" s="1"/>
  <c r="G429" i="27" s="1"/>
  <c r="G105" i="27" s="1"/>
  <c r="J430" i="27"/>
  <c r="H430" i="27"/>
  <c r="H429" i="27" s="1"/>
  <c r="H105" i="27" s="1"/>
  <c r="F430" i="27"/>
  <c r="F429" i="27" s="1"/>
  <c r="F105" i="27" s="1"/>
  <c r="E430" i="27"/>
  <c r="E429" i="27" s="1"/>
  <c r="D430" i="27"/>
  <c r="J429" i="27"/>
  <c r="J105" i="27" s="1"/>
  <c r="I429" i="27"/>
  <c r="D429" i="27"/>
  <c r="G426" i="27"/>
  <c r="J425" i="27"/>
  <c r="J109" i="27" s="1"/>
  <c r="H425" i="27"/>
  <c r="H424" i="27" s="1"/>
  <c r="G425" i="27"/>
  <c r="F425" i="27"/>
  <c r="F424" i="27" s="1"/>
  <c r="E425" i="27"/>
  <c r="E424" i="27" s="1"/>
  <c r="D425" i="27"/>
  <c r="J424" i="27"/>
  <c r="I424" i="27"/>
  <c r="D424" i="27"/>
  <c r="H418" i="27"/>
  <c r="H417" i="27" s="1"/>
  <c r="G418" i="27"/>
  <c r="G417" i="27" s="1"/>
  <c r="F418" i="27"/>
  <c r="E418" i="27"/>
  <c r="E417" i="27" s="1"/>
  <c r="D418" i="27"/>
  <c r="D417" i="27" s="1"/>
  <c r="F417" i="27"/>
  <c r="H412" i="27"/>
  <c r="G412" i="27"/>
  <c r="G411" i="27" s="1"/>
  <c r="F412" i="27"/>
  <c r="E412" i="27"/>
  <c r="E411" i="27" s="1"/>
  <c r="D412" i="27"/>
  <c r="J411" i="27"/>
  <c r="I411" i="27"/>
  <c r="H411" i="27"/>
  <c r="F411" i="27"/>
  <c r="D411" i="27"/>
  <c r="G407" i="27"/>
  <c r="H407" i="27" s="1"/>
  <c r="G406" i="27"/>
  <c r="J405" i="27"/>
  <c r="F405" i="27"/>
  <c r="F404" i="27" s="1"/>
  <c r="E405" i="27"/>
  <c r="D405" i="27"/>
  <c r="D404" i="27" s="1"/>
  <c r="J404" i="27"/>
  <c r="I404" i="27"/>
  <c r="E404" i="27"/>
  <c r="J399" i="27"/>
  <c r="H399" i="27"/>
  <c r="H398" i="27" s="1"/>
  <c r="G399" i="27"/>
  <c r="G398" i="27" s="1"/>
  <c r="F399" i="27"/>
  <c r="F398" i="27" s="1"/>
  <c r="E399" i="27"/>
  <c r="E398" i="27" s="1"/>
  <c r="D399" i="27"/>
  <c r="D398" i="27" s="1"/>
  <c r="J398" i="27"/>
  <c r="I398" i="27"/>
  <c r="G393" i="27"/>
  <c r="H392" i="27"/>
  <c r="G392" i="27"/>
  <c r="F392" i="27"/>
  <c r="E392" i="27"/>
  <c r="D392" i="27"/>
  <c r="D391" i="27" s="1"/>
  <c r="G391" i="27"/>
  <c r="E391" i="27"/>
  <c r="J385" i="27"/>
  <c r="H385" i="27"/>
  <c r="G385" i="27"/>
  <c r="G384" i="27" s="1"/>
  <c r="F385" i="27"/>
  <c r="E385" i="27"/>
  <c r="E384" i="27" s="1"/>
  <c r="D385" i="27"/>
  <c r="I384" i="27"/>
  <c r="J384" i="27" s="1"/>
  <c r="H384" i="27"/>
  <c r="F384" i="27"/>
  <c r="D384" i="27"/>
  <c r="H380" i="27"/>
  <c r="H379" i="27" s="1"/>
  <c r="H375" i="27"/>
  <c r="H374" i="27" s="1"/>
  <c r="G370" i="27"/>
  <c r="G369" i="27"/>
  <c r="H368" i="27"/>
  <c r="H72" i="27" s="1"/>
  <c r="F368" i="27"/>
  <c r="E72" i="27" s="1"/>
  <c r="E368" i="27"/>
  <c r="H367" i="27"/>
  <c r="F367" i="27"/>
  <c r="E367" i="27"/>
  <c r="G363" i="27"/>
  <c r="F362" i="27"/>
  <c r="F361" i="27" s="1"/>
  <c r="E362" i="27"/>
  <c r="E361" i="27" s="1"/>
  <c r="D362" i="27"/>
  <c r="D361" i="27"/>
  <c r="G360" i="27"/>
  <c r="H360" i="27" s="1"/>
  <c r="G359" i="27"/>
  <c r="H359" i="27" s="1"/>
  <c r="F358" i="27"/>
  <c r="E358" i="27"/>
  <c r="E357" i="27" s="1"/>
  <c r="D358" i="27"/>
  <c r="F357" i="27"/>
  <c r="D357" i="27"/>
  <c r="H351" i="27"/>
  <c r="G351" i="27"/>
  <c r="G350" i="27" s="1"/>
  <c r="F351" i="27"/>
  <c r="E351" i="27"/>
  <c r="E350" i="27" s="1"/>
  <c r="D351" i="27"/>
  <c r="H350" i="27"/>
  <c r="F350" i="27"/>
  <c r="D350" i="27"/>
  <c r="H345" i="27"/>
  <c r="G345" i="27"/>
  <c r="G344" i="27" s="1"/>
  <c r="F345" i="27"/>
  <c r="E345" i="27"/>
  <c r="E344" i="27" s="1"/>
  <c r="D345" i="27"/>
  <c r="H344" i="27"/>
  <c r="F344" i="27"/>
  <c r="D344" i="27"/>
  <c r="H339" i="27"/>
  <c r="G339" i="27"/>
  <c r="G338" i="27" s="1"/>
  <c r="F339" i="27"/>
  <c r="E339" i="27"/>
  <c r="E338" i="27" s="1"/>
  <c r="D339" i="27"/>
  <c r="H338" i="27"/>
  <c r="F338" i="27"/>
  <c r="D338" i="27"/>
  <c r="J334" i="27"/>
  <c r="H334" i="27"/>
  <c r="H333" i="27" s="1"/>
  <c r="G334" i="27"/>
  <c r="F334" i="27"/>
  <c r="F333" i="27" s="1"/>
  <c r="E334" i="27"/>
  <c r="D334" i="27"/>
  <c r="D333" i="27" s="1"/>
  <c r="G333" i="27"/>
  <c r="E333" i="27"/>
  <c r="J328" i="27"/>
  <c r="H328" i="27"/>
  <c r="G328" i="27"/>
  <c r="F328" i="27"/>
  <c r="E328" i="27"/>
  <c r="D328" i="27"/>
  <c r="J324" i="27"/>
  <c r="H324" i="27"/>
  <c r="G324" i="27"/>
  <c r="G323" i="27" s="1"/>
  <c r="F324" i="27"/>
  <c r="E324" i="27"/>
  <c r="E323" i="27" s="1"/>
  <c r="D324" i="27"/>
  <c r="J323" i="27"/>
  <c r="I323" i="27"/>
  <c r="H323" i="27"/>
  <c r="F323" i="27"/>
  <c r="F49" i="27" s="1"/>
  <c r="D323" i="27"/>
  <c r="G319" i="27"/>
  <c r="G318" i="27" s="1"/>
  <c r="G317" i="27" s="1"/>
  <c r="J318" i="27"/>
  <c r="H318" i="27"/>
  <c r="H317" i="27" s="1"/>
  <c r="F318" i="27"/>
  <c r="E318" i="27"/>
  <c r="E317" i="27" s="1"/>
  <c r="D318" i="27"/>
  <c r="I317" i="27"/>
  <c r="J317" i="27" s="1"/>
  <c r="F317" i="27"/>
  <c r="D317" i="27"/>
  <c r="G314" i="27"/>
  <c r="G313" i="27" s="1"/>
  <c r="J313" i="27"/>
  <c r="H313" i="27"/>
  <c r="H312" i="27" s="1"/>
  <c r="H43" i="27" s="1"/>
  <c r="F313" i="27"/>
  <c r="E313" i="27"/>
  <c r="E312" i="27" s="1"/>
  <c r="D313" i="27"/>
  <c r="D312" i="27" s="1"/>
  <c r="D43" i="27" s="1"/>
  <c r="D42" i="27" s="1"/>
  <c r="I312" i="27"/>
  <c r="J312" i="27" s="1"/>
  <c r="F312" i="27"/>
  <c r="F43" i="27" s="1"/>
  <c r="G309" i="27"/>
  <c r="G306" i="27" s="1"/>
  <c r="G305" i="27" s="1"/>
  <c r="J306" i="27"/>
  <c r="H306" i="27"/>
  <c r="H305" i="27" s="1"/>
  <c r="F306" i="27"/>
  <c r="F305" i="27" s="1"/>
  <c r="E306" i="27"/>
  <c r="E305" i="27" s="1"/>
  <c r="D306" i="27"/>
  <c r="J305" i="27"/>
  <c r="I305" i="27"/>
  <c r="D305" i="27"/>
  <c r="G296" i="27"/>
  <c r="F295" i="27"/>
  <c r="F294" i="27" s="1"/>
  <c r="E295" i="27"/>
  <c r="E294" i="27" s="1"/>
  <c r="E96" i="27" s="1"/>
  <c r="E95" i="27" s="1"/>
  <c r="D295" i="27"/>
  <c r="D294" i="27"/>
  <c r="G293" i="27"/>
  <c r="H293" i="27" s="1"/>
  <c r="G292" i="27"/>
  <c r="H292" i="27" s="1"/>
  <c r="G291" i="27"/>
  <c r="G290" i="27" s="1"/>
  <c r="F291" i="27"/>
  <c r="E291" i="27"/>
  <c r="E290" i="27" s="1"/>
  <c r="E91" i="27" s="1"/>
  <c r="E90" i="27" s="1"/>
  <c r="D291" i="27"/>
  <c r="F290" i="27"/>
  <c r="D290" i="27"/>
  <c r="G288" i="27"/>
  <c r="G287" i="27" s="1"/>
  <c r="J287" i="27"/>
  <c r="H287" i="27"/>
  <c r="H286" i="27" s="1"/>
  <c r="F287" i="27"/>
  <c r="F286" i="27" s="1"/>
  <c r="E287" i="27"/>
  <c r="E286" i="27" s="1"/>
  <c r="D287" i="27"/>
  <c r="J286" i="27"/>
  <c r="I286" i="27"/>
  <c r="D286" i="27"/>
  <c r="G278" i="27"/>
  <c r="G277" i="27" s="1"/>
  <c r="G276" i="27" s="1"/>
  <c r="J277" i="27"/>
  <c r="H277" i="27"/>
  <c r="H276" i="27" s="1"/>
  <c r="F277" i="27"/>
  <c r="E277" i="27"/>
  <c r="E276" i="27" s="1"/>
  <c r="D277" i="27"/>
  <c r="D276" i="27" s="1"/>
  <c r="J276" i="27"/>
  <c r="I276" i="27"/>
  <c r="F276" i="27"/>
  <c r="G273" i="27"/>
  <c r="G272" i="27" s="1"/>
  <c r="G271" i="27" s="1"/>
  <c r="J272" i="27"/>
  <c r="J108" i="27" s="1"/>
  <c r="H272" i="27"/>
  <c r="H271" i="27" s="1"/>
  <c r="F272" i="27"/>
  <c r="E272" i="27"/>
  <c r="E271" i="27" s="1"/>
  <c r="D272" i="27"/>
  <c r="D271" i="27" s="1"/>
  <c r="J271" i="27"/>
  <c r="I271" i="27"/>
  <c r="F271" i="27"/>
  <c r="G270" i="27"/>
  <c r="G269" i="27" s="1"/>
  <c r="J269" i="27"/>
  <c r="J97" i="27" s="1"/>
  <c r="H269" i="27"/>
  <c r="H268" i="27" s="1"/>
  <c r="F269" i="27"/>
  <c r="E269" i="27"/>
  <c r="E268" i="27" s="1"/>
  <c r="D269" i="27"/>
  <c r="D268" i="27" s="1"/>
  <c r="I268" i="27"/>
  <c r="J268" i="27" s="1"/>
  <c r="F268" i="27"/>
  <c r="G265" i="27"/>
  <c r="G263" i="27" s="1"/>
  <c r="G262" i="27" s="1"/>
  <c r="J263" i="27"/>
  <c r="H263" i="27"/>
  <c r="F263" i="27"/>
  <c r="E263" i="27"/>
  <c r="D263" i="27"/>
  <c r="J262" i="27"/>
  <c r="I262" i="27"/>
  <c r="H262" i="27"/>
  <c r="F262" i="27"/>
  <c r="E262" i="27"/>
  <c r="D262" i="27"/>
  <c r="H259" i="27"/>
  <c r="H257" i="27"/>
  <c r="F254" i="27"/>
  <c r="G254" i="27" s="1"/>
  <c r="F253" i="27"/>
  <c r="G253" i="27" s="1"/>
  <c r="G252" i="27" s="1"/>
  <c r="J252" i="27"/>
  <c r="H252" i="27"/>
  <c r="F252" i="27"/>
  <c r="E252" i="27"/>
  <c r="D252" i="27"/>
  <c r="F251" i="27"/>
  <c r="G251" i="27" s="1"/>
  <c r="F250" i="27"/>
  <c r="G250" i="27" s="1"/>
  <c r="F249" i="27"/>
  <c r="G249" i="27" s="1"/>
  <c r="J248" i="27"/>
  <c r="H248" i="27"/>
  <c r="F248" i="27"/>
  <c r="E248" i="27"/>
  <c r="E247" i="27" s="1"/>
  <c r="D248" i="27"/>
  <c r="J247" i="27"/>
  <c r="I247" i="27"/>
  <c r="H247" i="27"/>
  <c r="F247" i="27"/>
  <c r="D247" i="27"/>
  <c r="F245" i="27"/>
  <c r="G245" i="27" s="1"/>
  <c r="F244" i="27"/>
  <c r="G244" i="27" s="1"/>
  <c r="J243" i="27"/>
  <c r="H243" i="27"/>
  <c r="E243" i="27"/>
  <c r="D243" i="27"/>
  <c r="F242" i="27"/>
  <c r="G242" i="27" s="1"/>
  <c r="F241" i="27"/>
  <c r="G241" i="27" s="1"/>
  <c r="F240" i="27"/>
  <c r="G240" i="27" s="1"/>
  <c r="J239" i="27"/>
  <c r="H239" i="27"/>
  <c r="E239" i="27"/>
  <c r="D239" i="27"/>
  <c r="J238" i="27"/>
  <c r="I238" i="27"/>
  <c r="E238" i="27"/>
  <c r="G236" i="27"/>
  <c r="G235" i="27"/>
  <c r="J234" i="27"/>
  <c r="H234" i="27"/>
  <c r="G234" i="27"/>
  <c r="F234" i="27"/>
  <c r="E234" i="27"/>
  <c r="D234" i="27"/>
  <c r="G233" i="27"/>
  <c r="G232" i="27"/>
  <c r="G231" i="27"/>
  <c r="G230" i="27" s="1"/>
  <c r="G229" i="27" s="1"/>
  <c r="J230" i="27"/>
  <c r="H230" i="27"/>
  <c r="F230" i="27"/>
  <c r="E230" i="27"/>
  <c r="E229" i="27" s="1"/>
  <c r="D230" i="27"/>
  <c r="I229" i="27"/>
  <c r="I55" i="27" s="1"/>
  <c r="G226" i="27"/>
  <c r="G225" i="27" s="1"/>
  <c r="J225" i="27"/>
  <c r="H225" i="27"/>
  <c r="H224" i="27" s="1"/>
  <c r="F225" i="27"/>
  <c r="F224" i="27" s="1"/>
  <c r="E225" i="27"/>
  <c r="E224" i="27" s="1"/>
  <c r="D225" i="27"/>
  <c r="D224" i="27" s="1"/>
  <c r="J224" i="27"/>
  <c r="I224" i="27"/>
  <c r="G224" i="27"/>
  <c r="G222" i="27"/>
  <c r="G221" i="27" s="1"/>
  <c r="J221" i="27"/>
  <c r="H221" i="27"/>
  <c r="F221" i="27"/>
  <c r="E221" i="27"/>
  <c r="D221" i="27"/>
  <c r="D220" i="27" s="1"/>
  <c r="I220" i="27"/>
  <c r="G220" i="27"/>
  <c r="E220" i="27"/>
  <c r="G218" i="27"/>
  <c r="G217" i="27"/>
  <c r="G215" i="27" s="1"/>
  <c r="J215" i="27"/>
  <c r="H215" i="27"/>
  <c r="H214" i="27" s="1"/>
  <c r="F215" i="27"/>
  <c r="F214" i="27" s="1"/>
  <c r="E215" i="27"/>
  <c r="E214" i="27" s="1"/>
  <c r="D215" i="27"/>
  <c r="J214" i="27"/>
  <c r="I214" i="27"/>
  <c r="D214" i="27"/>
  <c r="H210" i="27"/>
  <c r="H209" i="27" s="1"/>
  <c r="H203" i="27"/>
  <c r="H202" i="27" s="1"/>
  <c r="G203" i="27"/>
  <c r="G202" i="27" s="1"/>
  <c r="F203" i="27"/>
  <c r="E203" i="27"/>
  <c r="E202" i="27" s="1"/>
  <c r="D203" i="27"/>
  <c r="D202" i="27" s="1"/>
  <c r="F202" i="27"/>
  <c r="H198" i="27"/>
  <c r="G198" i="27"/>
  <c r="G197" i="27" s="1"/>
  <c r="F198" i="27"/>
  <c r="E198" i="27"/>
  <c r="E197" i="27" s="1"/>
  <c r="D198" i="27"/>
  <c r="D197" i="27" s="1"/>
  <c r="J197" i="27"/>
  <c r="I197" i="27"/>
  <c r="H197" i="27"/>
  <c r="F197" i="27"/>
  <c r="G193" i="27"/>
  <c r="J192" i="27"/>
  <c r="F192" i="27"/>
  <c r="F191" i="27" s="1"/>
  <c r="E192" i="27"/>
  <c r="D192" i="27"/>
  <c r="D191" i="27" s="1"/>
  <c r="E191" i="27"/>
  <c r="J187" i="27"/>
  <c r="H187" i="27"/>
  <c r="G187" i="27"/>
  <c r="F187" i="27"/>
  <c r="E187" i="27"/>
  <c r="D187" i="27"/>
  <c r="G186" i="27"/>
  <c r="G185" i="27"/>
  <c r="G184" i="27"/>
  <c r="H183" i="27"/>
  <c r="G183" i="27"/>
  <c r="G182" i="27" s="1"/>
  <c r="F183" i="27"/>
  <c r="E183" i="27"/>
  <c r="E182" i="27" s="1"/>
  <c r="D183" i="27"/>
  <c r="J182" i="27"/>
  <c r="I182" i="27"/>
  <c r="H182" i="27"/>
  <c r="F182" i="27"/>
  <c r="D182" i="27"/>
  <c r="H176" i="27"/>
  <c r="H92" i="27" s="1"/>
  <c r="G175" i="27"/>
  <c r="G173" i="27"/>
  <c r="J172" i="27"/>
  <c r="H172" i="27"/>
  <c r="G172" i="27"/>
  <c r="F172" i="27"/>
  <c r="E172" i="27"/>
  <c r="D172" i="27"/>
  <c r="G171" i="27"/>
  <c r="G170" i="27"/>
  <c r="G169" i="27"/>
  <c r="J168" i="27"/>
  <c r="H168" i="27"/>
  <c r="H75" i="27" s="1"/>
  <c r="F168" i="27"/>
  <c r="E168" i="27"/>
  <c r="D168" i="27"/>
  <c r="I167" i="27"/>
  <c r="E167" i="27"/>
  <c r="G164" i="27"/>
  <c r="H163" i="27"/>
  <c r="G163" i="27"/>
  <c r="G106" i="27" s="1"/>
  <c r="F163" i="27"/>
  <c r="F106" i="27" s="1"/>
  <c r="E163" i="27"/>
  <c r="D163" i="27"/>
  <c r="G162" i="27"/>
  <c r="G161" i="27" s="1"/>
  <c r="G93" i="27" s="1"/>
  <c r="J161" i="27"/>
  <c r="H161" i="27"/>
  <c r="F161" i="27"/>
  <c r="E161" i="27"/>
  <c r="D161" i="27"/>
  <c r="G160" i="27"/>
  <c r="G159" i="27"/>
  <c r="G158" i="27"/>
  <c r="G157" i="27"/>
  <c r="G156" i="27" s="1"/>
  <c r="J156" i="27"/>
  <c r="H156" i="27"/>
  <c r="F156" i="27"/>
  <c r="E156" i="27"/>
  <c r="D156" i="27"/>
  <c r="D155" i="27" s="1"/>
  <c r="J155" i="27"/>
  <c r="I155" i="27"/>
  <c r="G152" i="27"/>
  <c r="G151" i="27" s="1"/>
  <c r="G96" i="27" s="1"/>
  <c r="J151" i="27"/>
  <c r="F151" i="27"/>
  <c r="E151" i="27"/>
  <c r="D151" i="27"/>
  <c r="G150" i="27"/>
  <c r="J148" i="27"/>
  <c r="J147" i="27" s="1"/>
  <c r="G148" i="27"/>
  <c r="G147" i="27" s="1"/>
  <c r="F148" i="27"/>
  <c r="E148" i="27"/>
  <c r="E147" i="27" s="1"/>
  <c r="D148" i="27"/>
  <c r="I147" i="27"/>
  <c r="H147" i="27"/>
  <c r="D147" i="27"/>
  <c r="G144" i="27"/>
  <c r="J143" i="27"/>
  <c r="J91" i="27" s="1"/>
  <c r="H143" i="27"/>
  <c r="G143" i="27"/>
  <c r="G91" i="27" s="1"/>
  <c r="G90" i="27" s="1"/>
  <c r="F143" i="27"/>
  <c r="E143" i="27"/>
  <c r="D143" i="27"/>
  <c r="G142" i="27"/>
  <c r="G141" i="27"/>
  <c r="G140" i="27"/>
  <c r="G139" i="27"/>
  <c r="J138" i="27"/>
  <c r="J82" i="27" s="1"/>
  <c r="H138" i="27"/>
  <c r="G138" i="27"/>
  <c r="G137" i="27" s="1"/>
  <c r="G64" i="27" s="1"/>
  <c r="F138" i="27"/>
  <c r="E138" i="27"/>
  <c r="E137" i="27" s="1"/>
  <c r="E64" i="27" s="1"/>
  <c r="D138" i="27"/>
  <c r="J137" i="27"/>
  <c r="I137" i="27"/>
  <c r="H137" i="27"/>
  <c r="F137" i="27"/>
  <c r="D137" i="27"/>
  <c r="D64" i="27" s="1"/>
  <c r="G131" i="27"/>
  <c r="H131" i="27" s="1"/>
  <c r="H130" i="27" s="1"/>
  <c r="G130" i="27"/>
  <c r="F130" i="27"/>
  <c r="E130" i="27"/>
  <c r="D130" i="27"/>
  <c r="G129" i="27"/>
  <c r="H129" i="27" s="1"/>
  <c r="G127" i="27"/>
  <c r="H127" i="27" s="1"/>
  <c r="H126" i="27"/>
  <c r="G126" i="27"/>
  <c r="F126" i="27"/>
  <c r="F125" i="27" s="1"/>
  <c r="E126" i="27"/>
  <c r="D126" i="27"/>
  <c r="D125" i="27" s="1"/>
  <c r="I125" i="27"/>
  <c r="H125" i="27"/>
  <c r="I109" i="27"/>
  <c r="F109" i="27"/>
  <c r="I108" i="27"/>
  <c r="F108" i="27"/>
  <c r="J106" i="27"/>
  <c r="I106" i="27"/>
  <c r="H106" i="27"/>
  <c r="I105" i="27"/>
  <c r="E104" i="27"/>
  <c r="D104" i="27"/>
  <c r="H100" i="27"/>
  <c r="H99" i="27" s="1"/>
  <c r="L99" i="27" s="1"/>
  <c r="I97" i="27"/>
  <c r="H97" i="27"/>
  <c r="F97" i="27"/>
  <c r="J96" i="27"/>
  <c r="J95" i="27" s="1"/>
  <c r="I96" i="27"/>
  <c r="H96" i="27"/>
  <c r="D96" i="27"/>
  <c r="D95" i="27" s="1"/>
  <c r="I95" i="27"/>
  <c r="J93" i="27"/>
  <c r="I93" i="27"/>
  <c r="F93" i="27"/>
  <c r="I91" i="27"/>
  <c r="H91" i="27"/>
  <c r="F91" i="27"/>
  <c r="D91" i="27"/>
  <c r="D90" i="27" s="1"/>
  <c r="J88" i="27"/>
  <c r="I88" i="27"/>
  <c r="H88" i="27"/>
  <c r="F88" i="27"/>
  <c r="I86" i="27"/>
  <c r="J85" i="27"/>
  <c r="I85" i="27"/>
  <c r="F85" i="27"/>
  <c r="H84" i="27"/>
  <c r="J83" i="27"/>
  <c r="I83" i="27"/>
  <c r="F83" i="27"/>
  <c r="I82" i="27"/>
  <c r="J81" i="27"/>
  <c r="I81" i="27"/>
  <c r="J80" i="27"/>
  <c r="I80" i="27"/>
  <c r="G80" i="27"/>
  <c r="J79" i="27"/>
  <c r="I79" i="27"/>
  <c r="F79" i="27"/>
  <c r="E78" i="27"/>
  <c r="D78" i="27"/>
  <c r="I76" i="27"/>
  <c r="J75" i="27"/>
  <c r="I75" i="27"/>
  <c r="E75" i="27"/>
  <c r="J74" i="27"/>
  <c r="I74" i="27"/>
  <c r="F74" i="27"/>
  <c r="J73" i="27"/>
  <c r="I73" i="27"/>
  <c r="E73" i="27"/>
  <c r="J72" i="27"/>
  <c r="I72" i="27"/>
  <c r="I71" i="27" s="1"/>
  <c r="F72" i="27"/>
  <c r="J65" i="27"/>
  <c r="I65" i="27"/>
  <c r="I64" i="27"/>
  <c r="I63" i="27"/>
  <c r="G59" i="27"/>
  <c r="G58" i="27" s="1"/>
  <c r="J58" i="27"/>
  <c r="H58" i="27"/>
  <c r="F58" i="27"/>
  <c r="E58" i="27"/>
  <c r="D58" i="27"/>
  <c r="J54" i="27"/>
  <c r="I54" i="27"/>
  <c r="J52" i="27"/>
  <c r="G52" i="27"/>
  <c r="G51" i="27" s="1"/>
  <c r="J51" i="27"/>
  <c r="H51" i="27"/>
  <c r="F51" i="27"/>
  <c r="E51" i="27"/>
  <c r="D51" i="27"/>
  <c r="H49" i="27"/>
  <c r="G49" i="27"/>
  <c r="J48" i="27"/>
  <c r="I48" i="27"/>
  <c r="I45" i="27"/>
  <c r="J43" i="27"/>
  <c r="I43" i="27"/>
  <c r="E43" i="27"/>
  <c r="E42" i="27" s="1"/>
  <c r="G31" i="27"/>
  <c r="E29" i="27"/>
  <c r="D29" i="27"/>
  <c r="J28" i="27"/>
  <c r="E26" i="27"/>
  <c r="E30" i="27" s="1"/>
  <c r="E32" i="27" s="1"/>
  <c r="I31" i="27" s="1"/>
  <c r="D26" i="27"/>
  <c r="D30" i="27" s="1"/>
  <c r="D32" i="27" s="1"/>
  <c r="I90" i="27" l="1"/>
  <c r="I104" i="27"/>
  <c r="I102" i="27" s="1"/>
  <c r="E125" i="27"/>
  <c r="G125" i="27"/>
  <c r="E155" i="27"/>
  <c r="J167" i="27"/>
  <c r="G368" i="27"/>
  <c r="G367" i="27" s="1"/>
  <c r="F28" i="27"/>
  <c r="D72" i="27"/>
  <c r="G466" i="27"/>
  <c r="I121" i="28"/>
  <c r="I42" i="28"/>
  <c r="K42" i="29"/>
  <c r="G40" i="29"/>
  <c r="G24" i="29" s="1"/>
  <c r="G26" i="29" s="1"/>
  <c r="G30" i="29" s="1"/>
  <c r="G32" i="29" s="1"/>
  <c r="G68" i="29"/>
  <c r="G113" i="29" s="1"/>
  <c r="F66" i="29"/>
  <c r="H30" i="29"/>
  <c r="H32" i="29" s="1"/>
  <c r="H66" i="29"/>
  <c r="G519" i="29"/>
  <c r="J113" i="29"/>
  <c r="K68" i="29"/>
  <c r="H519" i="29"/>
  <c r="I66" i="29"/>
  <c r="I24" i="29"/>
  <c r="I26" i="29" s="1"/>
  <c r="J124" i="29"/>
  <c r="I124" i="29"/>
  <c r="I121" i="29" s="1"/>
  <c r="F519" i="29"/>
  <c r="F116" i="29"/>
  <c r="F27" i="29"/>
  <c r="F29" i="29" s="1"/>
  <c r="F30" i="29" s="1"/>
  <c r="F32" i="29" s="1"/>
  <c r="G70" i="28"/>
  <c r="H68" i="28"/>
  <c r="H113" i="28" s="1"/>
  <c r="G61" i="28"/>
  <c r="I40" i="28"/>
  <c r="I66" i="28" s="1"/>
  <c r="I68" i="28"/>
  <c r="I113" i="28" s="1"/>
  <c r="G77" i="28"/>
  <c r="H66" i="28"/>
  <c r="G47" i="28"/>
  <c r="G42" i="28" s="1"/>
  <c r="I503" i="28"/>
  <c r="I27" i="28"/>
  <c r="I29" i="28" s="1"/>
  <c r="G68" i="28"/>
  <c r="G113" i="28" s="1"/>
  <c r="F68" i="28"/>
  <c r="F113" i="28" s="1"/>
  <c r="H503" i="28"/>
  <c r="H30" i="28"/>
  <c r="H32" i="28" s="1"/>
  <c r="J30" i="28"/>
  <c r="J32" i="28" s="1"/>
  <c r="K31" i="28" s="1"/>
  <c r="G121" i="28"/>
  <c r="G503" i="28" s="1"/>
  <c r="K66" i="28"/>
  <c r="K24" i="28"/>
  <c r="K26" i="28" s="1"/>
  <c r="F47" i="28"/>
  <c r="F42" i="28" s="1"/>
  <c r="F40" i="28" s="1"/>
  <c r="F121" i="28"/>
  <c r="K503" i="28"/>
  <c r="K27" i="28"/>
  <c r="K29" i="28" s="1"/>
  <c r="F65" i="27"/>
  <c r="F48" i="27"/>
  <c r="G312" i="27"/>
  <c r="G43" i="27" s="1"/>
  <c r="G88" i="27"/>
  <c r="G268" i="27"/>
  <c r="G97" i="27"/>
  <c r="G95" i="27" s="1"/>
  <c r="H95" i="27"/>
  <c r="L95" i="27" s="1"/>
  <c r="D238" i="27"/>
  <c r="G243" i="27"/>
  <c r="G248" i="27"/>
  <c r="G247" i="27" s="1"/>
  <c r="G73" i="27"/>
  <c r="F81" i="27"/>
  <c r="G168" i="27"/>
  <c r="F104" i="27"/>
  <c r="F102" i="27" s="1"/>
  <c r="H112" i="27"/>
  <c r="H111" i="27" s="1"/>
  <c r="I62" i="27"/>
  <c r="G85" i="27"/>
  <c r="D63" i="27"/>
  <c r="G55" i="27"/>
  <c r="G54" i="27" s="1"/>
  <c r="J229" i="27"/>
  <c r="J55" i="27" s="1"/>
  <c r="J76" i="27"/>
  <c r="J86" i="27"/>
  <c r="H85" i="27"/>
  <c r="I78" i="27"/>
  <c r="J64" i="27"/>
  <c r="J90" i="27"/>
  <c r="F147" i="27"/>
  <c r="I122" i="27"/>
  <c r="G239" i="27"/>
  <c r="G358" i="27"/>
  <c r="G357" i="27" s="1"/>
  <c r="I28" i="27"/>
  <c r="G457" i="27"/>
  <c r="E45" i="27"/>
  <c r="G286" i="27"/>
  <c r="G86" i="27"/>
  <c r="D46" i="27"/>
  <c r="H108" i="27"/>
  <c r="H109" i="27"/>
  <c r="H238" i="27"/>
  <c r="H81" i="27"/>
  <c r="H79" i="27"/>
  <c r="H74" i="27"/>
  <c r="D62" i="27"/>
  <c r="I473" i="27"/>
  <c r="J104" i="27"/>
  <c r="J102" i="27" s="1"/>
  <c r="I69" i="27"/>
  <c r="I114" i="27" s="1"/>
  <c r="J71" i="27"/>
  <c r="H90" i="27"/>
  <c r="L90" i="27" s="1"/>
  <c r="F155" i="27"/>
  <c r="F80" i="27"/>
  <c r="D167" i="27"/>
  <c r="D75" i="27"/>
  <c r="F167" i="27"/>
  <c r="F75" i="27"/>
  <c r="G214" i="27"/>
  <c r="G81" i="27"/>
  <c r="F220" i="27"/>
  <c r="H229" i="27"/>
  <c r="H73" i="27"/>
  <c r="H296" i="27"/>
  <c r="H295" i="27" s="1"/>
  <c r="H294" i="27" s="1"/>
  <c r="G295" i="27"/>
  <c r="G294" i="27" s="1"/>
  <c r="H363" i="27"/>
  <c r="H362" i="27" s="1"/>
  <c r="H361" i="27" s="1"/>
  <c r="G362" i="27"/>
  <c r="G361" i="27" s="1"/>
  <c r="F391" i="27"/>
  <c r="F64" i="27" s="1"/>
  <c r="F82" i="27"/>
  <c r="H391" i="27"/>
  <c r="H82" i="27"/>
  <c r="H406" i="27"/>
  <c r="H405" i="27" s="1"/>
  <c r="H404" i="27" s="1"/>
  <c r="G405" i="27"/>
  <c r="G404" i="27" s="1"/>
  <c r="G424" i="27"/>
  <c r="G109" i="27"/>
  <c r="E465" i="27"/>
  <c r="E74" i="27"/>
  <c r="E71" i="27" s="1"/>
  <c r="E69" i="27" s="1"/>
  <c r="E114" i="27" s="1"/>
  <c r="G465" i="27"/>
  <c r="G74" i="27"/>
  <c r="E55" i="27"/>
  <c r="E54" i="27" s="1"/>
  <c r="J63" i="27"/>
  <c r="J62" i="27" s="1"/>
  <c r="H76" i="27"/>
  <c r="J78" i="27"/>
  <c r="G82" i="27"/>
  <c r="F90" i="27"/>
  <c r="F96" i="27"/>
  <c r="F95" i="27" s="1"/>
  <c r="H107" i="27"/>
  <c r="G108" i="27"/>
  <c r="G104" i="27" s="1"/>
  <c r="G102" i="27" s="1"/>
  <c r="G155" i="27"/>
  <c r="H155" i="27"/>
  <c r="H80" i="27"/>
  <c r="H167" i="27"/>
  <c r="J45" i="27"/>
  <c r="E63" i="27"/>
  <c r="E62" i="27" s="1"/>
  <c r="G79" i="27"/>
  <c r="H193" i="27"/>
  <c r="H192" i="27" s="1"/>
  <c r="H191" i="27" s="1"/>
  <c r="H63" i="27" s="1"/>
  <c r="G192" i="27"/>
  <c r="G191" i="27" s="1"/>
  <c r="E46" i="27"/>
  <c r="J220" i="27"/>
  <c r="J46" i="27" s="1"/>
  <c r="I46" i="27"/>
  <c r="I42" i="27" s="1"/>
  <c r="I40" i="27" s="1"/>
  <c r="H220" i="27"/>
  <c r="H86" i="27"/>
  <c r="D229" i="27"/>
  <c r="D55" i="27" s="1"/>
  <c r="D54" i="27" s="1"/>
  <c r="D40" i="27" s="1"/>
  <c r="D67" i="27" s="1"/>
  <c r="D73" i="27"/>
  <c r="F229" i="27"/>
  <c r="F55" i="27" s="1"/>
  <c r="F54" i="27" s="1"/>
  <c r="F73" i="27"/>
  <c r="F239" i="27"/>
  <c r="F243" i="27"/>
  <c r="F86" i="27" s="1"/>
  <c r="H291" i="27"/>
  <c r="H290" i="27" s="1"/>
  <c r="H358" i="27"/>
  <c r="H357" i="27" s="1"/>
  <c r="D456" i="27"/>
  <c r="F456" i="27"/>
  <c r="F63" i="27" s="1"/>
  <c r="H82" i="25"/>
  <c r="H429" i="25"/>
  <c r="H432" i="25"/>
  <c r="E432" i="25"/>
  <c r="E431" i="25" s="1"/>
  <c r="D432" i="25"/>
  <c r="D431" i="25" s="1"/>
  <c r="H390" i="25"/>
  <c r="H389" i="25" s="1"/>
  <c r="H104" i="25" l="1"/>
  <c r="H431" i="25"/>
  <c r="H44" i="25"/>
  <c r="I27" i="27"/>
  <c r="I29" i="27" s="1"/>
  <c r="K113" i="29"/>
  <c r="G66" i="29"/>
  <c r="J61" i="29"/>
  <c r="J40" i="29" s="1"/>
  <c r="K62" i="29"/>
  <c r="I519" i="29"/>
  <c r="I27" i="29"/>
  <c r="I29" i="29" s="1"/>
  <c r="I30" i="29" s="1"/>
  <c r="I32" i="29" s="1"/>
  <c r="G40" i="28"/>
  <c r="G24" i="28" s="1"/>
  <c r="G26" i="28" s="1"/>
  <c r="I24" i="28"/>
  <c r="I26" i="28" s="1"/>
  <c r="I30" i="28" s="1"/>
  <c r="I32" i="28" s="1"/>
  <c r="G66" i="28"/>
  <c r="G27" i="28"/>
  <c r="G29" i="28" s="1"/>
  <c r="F66" i="28"/>
  <c r="F24" i="28"/>
  <c r="F26" i="28" s="1"/>
  <c r="F503" i="28"/>
  <c r="F116" i="28"/>
  <c r="F27" i="28"/>
  <c r="F29" i="28" s="1"/>
  <c r="K30" i="28"/>
  <c r="K32" i="28" s="1"/>
  <c r="F62" i="27"/>
  <c r="D71" i="27"/>
  <c r="D69" i="27" s="1"/>
  <c r="D114" i="27" s="1"/>
  <c r="G167" i="27"/>
  <c r="G45" i="27" s="1"/>
  <c r="G75" i="27"/>
  <c r="H122" i="27"/>
  <c r="G76" i="27"/>
  <c r="G238" i="27"/>
  <c r="G46" i="27" s="1"/>
  <c r="J69" i="27"/>
  <c r="J114" i="27" s="1"/>
  <c r="G72" i="27"/>
  <c r="G71" i="27" s="1"/>
  <c r="G456" i="27"/>
  <c r="J42" i="27"/>
  <c r="J40" i="27" s="1"/>
  <c r="J67" i="27" s="1"/>
  <c r="H104" i="27"/>
  <c r="L104" i="27" s="1"/>
  <c r="H71" i="27"/>
  <c r="L71" i="27" s="1"/>
  <c r="H78" i="27"/>
  <c r="L78" i="27" s="1"/>
  <c r="E40" i="27"/>
  <c r="E67" i="27" s="1"/>
  <c r="G78" i="27"/>
  <c r="F78" i="27"/>
  <c r="I67" i="27"/>
  <c r="I24" i="27"/>
  <c r="I26" i="27" s="1"/>
  <c r="I30" i="27" s="1"/>
  <c r="I32" i="27" s="1"/>
  <c r="J31" i="27" s="1"/>
  <c r="H62" i="27"/>
  <c r="J24" i="27"/>
  <c r="J26" i="27" s="1"/>
  <c r="F45" i="27"/>
  <c r="D122" i="27"/>
  <c r="D473" i="27" s="1"/>
  <c r="D45" i="27"/>
  <c r="D49" i="27"/>
  <c r="D48" i="27"/>
  <c r="F238" i="27"/>
  <c r="F122" i="27" s="1"/>
  <c r="F76" i="27"/>
  <c r="F71" i="27" s="1"/>
  <c r="G122" i="27"/>
  <c r="G63" i="27"/>
  <c r="J122" i="27"/>
  <c r="H42" i="27"/>
  <c r="G28" i="27"/>
  <c r="G65" i="27"/>
  <c r="G48" i="27"/>
  <c r="G42" i="27" s="1"/>
  <c r="E48" i="27"/>
  <c r="E49" i="27"/>
  <c r="E122" i="27"/>
  <c r="E473" i="27" s="1"/>
  <c r="H109" i="25"/>
  <c r="H108" i="25" s="1"/>
  <c r="J390" i="25"/>
  <c r="J389" i="25" s="1"/>
  <c r="G390" i="25"/>
  <c r="F390" i="25"/>
  <c r="F389" i="25" s="1"/>
  <c r="E390" i="25"/>
  <c r="E389" i="25" s="1"/>
  <c r="D390" i="25"/>
  <c r="D389" i="25" s="1"/>
  <c r="I389" i="25"/>
  <c r="G389" i="25"/>
  <c r="H371" i="25"/>
  <c r="H370" i="25" s="1"/>
  <c r="H358" i="25"/>
  <c r="G361" i="25"/>
  <c r="G360" i="25"/>
  <c r="H279" i="25"/>
  <c r="H278" i="25" s="1"/>
  <c r="H254" i="25"/>
  <c r="H256" i="25"/>
  <c r="H366" i="25"/>
  <c r="H212" i="25"/>
  <c r="K40" i="29" l="1"/>
  <c r="M53" i="29"/>
  <c r="K61" i="29"/>
  <c r="J66" i="29"/>
  <c r="K66" i="29" s="1"/>
  <c r="J24" i="29"/>
  <c r="K24" i="29" s="1"/>
  <c r="G30" i="28"/>
  <c r="G32" i="28" s="1"/>
  <c r="F30" i="28"/>
  <c r="F32" i="28" s="1"/>
  <c r="F46" i="27"/>
  <c r="G69" i="27"/>
  <c r="G114" i="27" s="1"/>
  <c r="H102" i="27"/>
  <c r="H28" i="27" s="1"/>
  <c r="H27" i="27" s="1"/>
  <c r="H29" i="27" s="1"/>
  <c r="H40" i="27"/>
  <c r="H67" i="27" s="1"/>
  <c r="L39" i="27"/>
  <c r="F69" i="27"/>
  <c r="F114" i="27" s="1"/>
  <c r="H69" i="27"/>
  <c r="F473" i="27"/>
  <c r="F27" i="27"/>
  <c r="F29" i="27" s="1"/>
  <c r="F117" i="27"/>
  <c r="J473" i="27"/>
  <c r="J27" i="27"/>
  <c r="J29" i="27" s="1"/>
  <c r="G473" i="27"/>
  <c r="G27" i="27"/>
  <c r="G29" i="27" s="1"/>
  <c r="H473" i="27"/>
  <c r="G62" i="27"/>
  <c r="G40" i="27" s="1"/>
  <c r="F42" i="27"/>
  <c r="F40" i="27" s="1"/>
  <c r="J30" i="27"/>
  <c r="J32" i="27" s="1"/>
  <c r="H97" i="25"/>
  <c r="H96" i="25" s="1"/>
  <c r="H207" i="25"/>
  <c r="H206" i="25" s="1"/>
  <c r="H173" i="25"/>
  <c r="H89" i="25" s="1"/>
  <c r="J26" i="29" l="1"/>
  <c r="K26" i="29" s="1"/>
  <c r="H114" i="27"/>
  <c r="H24" i="27"/>
  <c r="H26" i="27" s="1"/>
  <c r="H30" i="27" s="1"/>
  <c r="H32" i="27" s="1"/>
  <c r="F67" i="27"/>
  <c r="F24" i="27"/>
  <c r="F26" i="27" s="1"/>
  <c r="F30" i="27" s="1"/>
  <c r="F32" i="27" s="1"/>
  <c r="G67" i="27"/>
  <c r="G24" i="27"/>
  <c r="G26" i="27" s="1"/>
  <c r="G30" i="27" s="1"/>
  <c r="G32" i="27" s="1"/>
  <c r="H365" i="25"/>
  <c r="H56" i="25"/>
  <c r="H50" i="25"/>
  <c r="H452" i="25"/>
  <c r="H441" i="25"/>
  <c r="H440" i="25" s="1"/>
  <c r="H437" i="25"/>
  <c r="H436" i="25" s="1"/>
  <c r="H421" i="25"/>
  <c r="H420" i="25" s="1"/>
  <c r="H102" i="25" s="1"/>
  <c r="H425" i="25"/>
  <c r="H424" i="25" s="1"/>
  <c r="H409" i="25"/>
  <c r="H408" i="25" s="1"/>
  <c r="H403" i="25"/>
  <c r="H402" i="25" s="1"/>
  <c r="H376" i="25"/>
  <c r="H375" i="25" s="1"/>
  <c r="H342" i="25"/>
  <c r="H341" i="25" s="1"/>
  <c r="H336" i="25"/>
  <c r="H335" i="25" s="1"/>
  <c r="H330" i="25"/>
  <c r="H329" i="25" s="1"/>
  <c r="H325" i="25"/>
  <c r="H324" i="25" s="1"/>
  <c r="H319" i="25"/>
  <c r="H315" i="25"/>
  <c r="H304" i="25"/>
  <c r="H222" i="25"/>
  <c r="H221" i="25" s="1"/>
  <c r="H218" i="25"/>
  <c r="H217" i="25" s="1"/>
  <c r="H200" i="25"/>
  <c r="H199" i="25" s="1"/>
  <c r="H195" i="25"/>
  <c r="H194" i="25" s="1"/>
  <c r="H184" i="25"/>
  <c r="H158" i="25"/>
  <c r="H90" i="25" s="1"/>
  <c r="H145" i="25"/>
  <c r="G462" i="25"/>
  <c r="G461" i="25" s="1"/>
  <c r="G81" i="25" s="1"/>
  <c r="F461" i="25"/>
  <c r="F81" i="25" s="1"/>
  <c r="E461" i="25"/>
  <c r="D461" i="25"/>
  <c r="G460" i="25"/>
  <c r="G459" i="25"/>
  <c r="G458" i="25"/>
  <c r="F457" i="25"/>
  <c r="F456" i="25" s="1"/>
  <c r="E457" i="25"/>
  <c r="E72" i="25" s="1"/>
  <c r="D457" i="25"/>
  <c r="D456" i="25" s="1"/>
  <c r="G453" i="25"/>
  <c r="G452" i="25" s="1"/>
  <c r="F452" i="25"/>
  <c r="E452" i="25"/>
  <c r="D452" i="25"/>
  <c r="G451" i="25"/>
  <c r="G450" i="25"/>
  <c r="G449" i="25"/>
  <c r="F448" i="25"/>
  <c r="F447" i="25" s="1"/>
  <c r="E448" i="25"/>
  <c r="D448" i="25"/>
  <c r="D447" i="25" s="1"/>
  <c r="G441" i="25"/>
  <c r="F441" i="25"/>
  <c r="E441" i="25"/>
  <c r="D441" i="25"/>
  <c r="J440" i="25"/>
  <c r="I440" i="25"/>
  <c r="G440" i="25"/>
  <c r="F440" i="25"/>
  <c r="E440" i="25"/>
  <c r="D440" i="25"/>
  <c r="G437" i="25"/>
  <c r="F437" i="25"/>
  <c r="E437" i="25"/>
  <c r="D437" i="25"/>
  <c r="J436" i="25"/>
  <c r="I436" i="25"/>
  <c r="G436" i="25"/>
  <c r="F436" i="25"/>
  <c r="E436" i="25"/>
  <c r="D436" i="25"/>
  <c r="G422" i="25"/>
  <c r="J421" i="25"/>
  <c r="J420" i="25" s="1"/>
  <c r="J102" i="25" s="1"/>
  <c r="G421" i="25"/>
  <c r="G420" i="25" s="1"/>
  <c r="G102" i="25" s="1"/>
  <c r="F421" i="25"/>
  <c r="E421" i="25"/>
  <c r="E420" i="25" s="1"/>
  <c r="D421" i="25"/>
  <c r="D420" i="25" s="1"/>
  <c r="I420" i="25"/>
  <c r="I102" i="25" s="1"/>
  <c r="F420" i="25"/>
  <c r="F102" i="25" s="1"/>
  <c r="G426" i="25"/>
  <c r="J425" i="25"/>
  <c r="J424" i="25" s="1"/>
  <c r="G425" i="25"/>
  <c r="G424" i="25" s="1"/>
  <c r="F425" i="25"/>
  <c r="F424" i="25" s="1"/>
  <c r="E425" i="25"/>
  <c r="E424" i="25" s="1"/>
  <c r="D425" i="25"/>
  <c r="D424" i="25" s="1"/>
  <c r="I424" i="25"/>
  <c r="G417" i="25"/>
  <c r="H416" i="25" s="1"/>
  <c r="J416" i="25"/>
  <c r="J415" i="25" s="1"/>
  <c r="G416" i="25"/>
  <c r="G415" i="25" s="1"/>
  <c r="F416" i="25"/>
  <c r="F106" i="25" s="1"/>
  <c r="E416" i="25"/>
  <c r="E415" i="25" s="1"/>
  <c r="D416" i="25"/>
  <c r="D415" i="25" s="1"/>
  <c r="I415" i="25"/>
  <c r="F415" i="25"/>
  <c r="G409" i="25"/>
  <c r="F409" i="25"/>
  <c r="E409" i="25"/>
  <c r="D409" i="25"/>
  <c r="G408" i="25"/>
  <c r="F408" i="25"/>
  <c r="E408" i="25"/>
  <c r="D408" i="25"/>
  <c r="G403" i="25"/>
  <c r="F403" i="25"/>
  <c r="E403" i="25"/>
  <c r="D403" i="25"/>
  <c r="J402" i="25"/>
  <c r="I402" i="25"/>
  <c r="G402" i="25"/>
  <c r="F402" i="25"/>
  <c r="E402" i="25"/>
  <c r="D402" i="25"/>
  <c r="G398" i="25"/>
  <c r="H398" i="25" s="1"/>
  <c r="G397" i="25"/>
  <c r="H397" i="25" s="1"/>
  <c r="J396" i="25"/>
  <c r="J395" i="25" s="1"/>
  <c r="F396" i="25"/>
  <c r="E396" i="25"/>
  <c r="D396" i="25"/>
  <c r="I395" i="25"/>
  <c r="F395" i="25"/>
  <c r="E395" i="25"/>
  <c r="D395" i="25"/>
  <c r="G384" i="25"/>
  <c r="G383" i="25" s="1"/>
  <c r="G382" i="25" s="1"/>
  <c r="F383" i="25"/>
  <c r="F382" i="25" s="1"/>
  <c r="E383" i="25"/>
  <c r="E382" i="25" s="1"/>
  <c r="D383" i="25"/>
  <c r="D382" i="25"/>
  <c r="J376" i="25"/>
  <c r="G376" i="25"/>
  <c r="G375" i="25" s="1"/>
  <c r="F376" i="25"/>
  <c r="E376" i="25"/>
  <c r="E375" i="25" s="1"/>
  <c r="D376" i="25"/>
  <c r="I375" i="25"/>
  <c r="J375" i="25" s="1"/>
  <c r="F375" i="25"/>
  <c r="D375" i="25"/>
  <c r="G359" i="25"/>
  <c r="G358" i="25" s="1"/>
  <c r="F359" i="25"/>
  <c r="E70" i="25" s="1"/>
  <c r="E359" i="25"/>
  <c r="E358" i="25" s="1"/>
  <c r="F358" i="25"/>
  <c r="G354" i="25"/>
  <c r="G353" i="25" s="1"/>
  <c r="G352" i="25" s="1"/>
  <c r="F353" i="25"/>
  <c r="F352" i="25" s="1"/>
  <c r="E353" i="25"/>
  <c r="D353" i="25"/>
  <c r="D352" i="25" s="1"/>
  <c r="E352" i="25"/>
  <c r="G351" i="25"/>
  <c r="H351" i="25" s="1"/>
  <c r="G350" i="25"/>
  <c r="H350" i="25" s="1"/>
  <c r="F349" i="25"/>
  <c r="F348" i="25" s="1"/>
  <c r="E349" i="25"/>
  <c r="D349" i="25"/>
  <c r="D348" i="25" s="1"/>
  <c r="E348" i="25"/>
  <c r="G342" i="25"/>
  <c r="F342" i="25"/>
  <c r="E342" i="25"/>
  <c r="D342" i="25"/>
  <c r="G341" i="25"/>
  <c r="F341" i="25"/>
  <c r="E341" i="25"/>
  <c r="D341" i="25"/>
  <c r="G336" i="25"/>
  <c r="F336" i="25"/>
  <c r="E336" i="25"/>
  <c r="D336" i="25"/>
  <c r="G335" i="25"/>
  <c r="F335" i="25"/>
  <c r="E335" i="25"/>
  <c r="D335" i="25"/>
  <c r="G330" i="25"/>
  <c r="F330" i="25"/>
  <c r="E330" i="25"/>
  <c r="D330" i="25"/>
  <c r="G329" i="25"/>
  <c r="F329" i="25"/>
  <c r="E329" i="25"/>
  <c r="D329" i="25"/>
  <c r="J325" i="25"/>
  <c r="G325" i="25"/>
  <c r="F325" i="25"/>
  <c r="E325" i="25"/>
  <c r="D325" i="25"/>
  <c r="G324" i="25"/>
  <c r="F324" i="25"/>
  <c r="E324" i="25"/>
  <c r="D324" i="25"/>
  <c r="J319" i="25"/>
  <c r="G319" i="25"/>
  <c r="F319" i="25"/>
  <c r="E319" i="25"/>
  <c r="D319" i="25"/>
  <c r="J315" i="25"/>
  <c r="G315" i="25"/>
  <c r="F315" i="25"/>
  <c r="E315" i="25"/>
  <c r="D315" i="25"/>
  <c r="I314" i="25"/>
  <c r="G310" i="25"/>
  <c r="H309" i="25" s="1"/>
  <c r="H308" i="25" s="1"/>
  <c r="J309" i="25"/>
  <c r="G309" i="25"/>
  <c r="G308" i="25" s="1"/>
  <c r="F309" i="25"/>
  <c r="F308" i="25" s="1"/>
  <c r="E309" i="25"/>
  <c r="E308" i="25" s="1"/>
  <c r="D309" i="25"/>
  <c r="D308" i="25" s="1"/>
  <c r="I308" i="25"/>
  <c r="J308" i="25" s="1"/>
  <c r="G305" i="25"/>
  <c r="G304" i="25" s="1"/>
  <c r="J304" i="25"/>
  <c r="J85" i="25" s="1"/>
  <c r="F304" i="25"/>
  <c r="F303" i="25" s="1"/>
  <c r="F43" i="25" s="1"/>
  <c r="E304" i="25"/>
  <c r="E303" i="25" s="1"/>
  <c r="E43" i="25" s="1"/>
  <c r="E42" i="25" s="1"/>
  <c r="D304" i="25"/>
  <c r="I303" i="25"/>
  <c r="J303" i="25" s="1"/>
  <c r="J43" i="25" s="1"/>
  <c r="D303" i="25"/>
  <c r="D43" i="25" s="1"/>
  <c r="D42" i="25" s="1"/>
  <c r="G300" i="25"/>
  <c r="H297" i="25" s="1"/>
  <c r="H296" i="25" s="1"/>
  <c r="J297" i="25"/>
  <c r="J296" i="25" s="1"/>
  <c r="G297" i="25"/>
  <c r="G296" i="25" s="1"/>
  <c r="F297" i="25"/>
  <c r="E297" i="25"/>
  <c r="E296" i="25" s="1"/>
  <c r="D297" i="25"/>
  <c r="D296" i="25" s="1"/>
  <c r="I296" i="25"/>
  <c r="F296" i="25"/>
  <c r="G293" i="25"/>
  <c r="G292" i="25" s="1"/>
  <c r="G291" i="25" s="1"/>
  <c r="F292" i="25"/>
  <c r="F291" i="25" s="1"/>
  <c r="E292" i="25"/>
  <c r="D292" i="25"/>
  <c r="D291" i="25" s="1"/>
  <c r="E291" i="25"/>
  <c r="G290" i="25"/>
  <c r="H290" i="25" s="1"/>
  <c r="G289" i="25"/>
  <c r="H289" i="25" s="1"/>
  <c r="F288" i="25"/>
  <c r="F287" i="25" s="1"/>
  <c r="E288" i="25"/>
  <c r="D288" i="25"/>
  <c r="D287" i="25" s="1"/>
  <c r="D88" i="25" s="1"/>
  <c r="D87" i="25" s="1"/>
  <c r="E287" i="25"/>
  <c r="E88" i="25" s="1"/>
  <c r="E87" i="25" s="1"/>
  <c r="G285" i="25"/>
  <c r="H284" i="25" s="1"/>
  <c r="H283" i="25" s="1"/>
  <c r="J284" i="25"/>
  <c r="J283" i="25" s="1"/>
  <c r="G284" i="25"/>
  <c r="G283" i="25" s="1"/>
  <c r="F284" i="25"/>
  <c r="F283" i="25" s="1"/>
  <c r="E284" i="25"/>
  <c r="E283" i="25" s="1"/>
  <c r="D284" i="25"/>
  <c r="D283" i="25" s="1"/>
  <c r="I283" i="25"/>
  <c r="G275" i="25"/>
  <c r="H274" i="25" s="1"/>
  <c r="H273" i="25" s="1"/>
  <c r="J274" i="25"/>
  <c r="J273" i="25" s="1"/>
  <c r="G274" i="25"/>
  <c r="G273" i="25" s="1"/>
  <c r="F274" i="25"/>
  <c r="F273" i="25" s="1"/>
  <c r="E274" i="25"/>
  <c r="E273" i="25" s="1"/>
  <c r="D274" i="25"/>
  <c r="D273" i="25" s="1"/>
  <c r="I273" i="25"/>
  <c r="G270" i="25"/>
  <c r="H269" i="25" s="1"/>
  <c r="H105" i="25" s="1"/>
  <c r="J269" i="25"/>
  <c r="J268" i="25" s="1"/>
  <c r="G269" i="25"/>
  <c r="G268" i="25" s="1"/>
  <c r="F269" i="25"/>
  <c r="E269" i="25"/>
  <c r="E268" i="25" s="1"/>
  <c r="D269" i="25"/>
  <c r="D268" i="25" s="1"/>
  <c r="I268" i="25"/>
  <c r="G267" i="25"/>
  <c r="H266" i="25" s="1"/>
  <c r="J266" i="25"/>
  <c r="J94" i="25" s="1"/>
  <c r="G266" i="25"/>
  <c r="G265" i="25" s="1"/>
  <c r="F266" i="25"/>
  <c r="F94" i="25" s="1"/>
  <c r="E266" i="25"/>
  <c r="E265" i="25" s="1"/>
  <c r="D266" i="25"/>
  <c r="D265" i="25" s="1"/>
  <c r="I265" i="25"/>
  <c r="J265" i="25" s="1"/>
  <c r="F265" i="25"/>
  <c r="G262" i="25"/>
  <c r="H260" i="25" s="1"/>
  <c r="H259" i="25" s="1"/>
  <c r="J260" i="25"/>
  <c r="J259" i="25" s="1"/>
  <c r="G260" i="25"/>
  <c r="G259" i="25" s="1"/>
  <c r="F260" i="25"/>
  <c r="F259" i="25" s="1"/>
  <c r="E260" i="25"/>
  <c r="E259" i="25" s="1"/>
  <c r="D260" i="25"/>
  <c r="D259" i="25" s="1"/>
  <c r="I259" i="25"/>
  <c r="F251" i="25"/>
  <c r="G251" i="25" s="1"/>
  <c r="F250" i="25"/>
  <c r="J249" i="25"/>
  <c r="E249" i="25"/>
  <c r="D249" i="25"/>
  <c r="F248" i="25"/>
  <c r="G248" i="25" s="1"/>
  <c r="F247" i="25"/>
  <c r="G247" i="25" s="1"/>
  <c r="F246" i="25"/>
  <c r="G246" i="25" s="1"/>
  <c r="H245" i="25" s="1"/>
  <c r="J245" i="25"/>
  <c r="J244" i="25" s="1"/>
  <c r="E245" i="25"/>
  <c r="D245" i="25"/>
  <c r="I244" i="25"/>
  <c r="F242" i="25"/>
  <c r="G242" i="25" s="1"/>
  <c r="F241" i="25"/>
  <c r="J240" i="25"/>
  <c r="E240" i="25"/>
  <c r="D240" i="25"/>
  <c r="F239" i="25"/>
  <c r="G239" i="25" s="1"/>
  <c r="F238" i="25"/>
  <c r="G238" i="25" s="1"/>
  <c r="F237" i="25"/>
  <c r="G237" i="25" s="1"/>
  <c r="J236" i="25"/>
  <c r="E236" i="25"/>
  <c r="D236" i="25"/>
  <c r="I235" i="25"/>
  <c r="G233" i="25"/>
  <c r="G232" i="25"/>
  <c r="H231" i="25" s="1"/>
  <c r="J231" i="25"/>
  <c r="F231" i="25"/>
  <c r="E231" i="25"/>
  <c r="D231" i="25"/>
  <c r="G230" i="25"/>
  <c r="G229" i="25"/>
  <c r="G228" i="25"/>
  <c r="H227" i="25" s="1"/>
  <c r="J227" i="25"/>
  <c r="F227" i="25"/>
  <c r="F71" i="25" s="1"/>
  <c r="E227" i="25"/>
  <c r="E71" i="25" s="1"/>
  <c r="D227" i="25"/>
  <c r="D71" i="25" s="1"/>
  <c r="I226" i="25"/>
  <c r="I54" i="25" s="1"/>
  <c r="G223" i="25"/>
  <c r="J222" i="25"/>
  <c r="J221" i="25" s="1"/>
  <c r="G222" i="25"/>
  <c r="G221" i="25" s="1"/>
  <c r="F222" i="25"/>
  <c r="F221" i="25" s="1"/>
  <c r="E222" i="25"/>
  <c r="E221" i="25" s="1"/>
  <c r="D222" i="25"/>
  <c r="D221" i="25" s="1"/>
  <c r="I221" i="25"/>
  <c r="G219" i="25"/>
  <c r="J218" i="25"/>
  <c r="G218" i="25"/>
  <c r="G217" i="25" s="1"/>
  <c r="F218" i="25"/>
  <c r="E218" i="25"/>
  <c r="E217" i="25" s="1"/>
  <c r="D218" i="25"/>
  <c r="D217" i="25" s="1"/>
  <c r="I217" i="25"/>
  <c r="J217" i="25" s="1"/>
  <c r="F217" i="25"/>
  <c r="G215" i="25"/>
  <c r="G214" i="25"/>
  <c r="J212" i="25"/>
  <c r="J211" i="25" s="1"/>
  <c r="F212" i="25"/>
  <c r="E212" i="25"/>
  <c r="D212" i="25"/>
  <c r="I211" i="25"/>
  <c r="F211" i="25"/>
  <c r="E211" i="25"/>
  <c r="D211" i="25"/>
  <c r="G200" i="25"/>
  <c r="F200" i="25"/>
  <c r="E200" i="25"/>
  <c r="D200" i="25"/>
  <c r="G199" i="25"/>
  <c r="F199" i="25"/>
  <c r="E199" i="25"/>
  <c r="D199" i="25"/>
  <c r="G195" i="25"/>
  <c r="F195" i="25"/>
  <c r="E195" i="25"/>
  <c r="D195" i="25"/>
  <c r="J194" i="25"/>
  <c r="I194" i="25"/>
  <c r="G194" i="25"/>
  <c r="F194" i="25"/>
  <c r="E194" i="25"/>
  <c r="D194" i="25"/>
  <c r="G190" i="25"/>
  <c r="H190" i="25" s="1"/>
  <c r="H189" i="25" s="1"/>
  <c r="H188" i="25" s="1"/>
  <c r="J189" i="25"/>
  <c r="G189" i="25"/>
  <c r="F189" i="25"/>
  <c r="E189" i="25"/>
  <c r="D189" i="25"/>
  <c r="G188" i="25"/>
  <c r="F188" i="25"/>
  <c r="E188" i="25"/>
  <c r="D188" i="25"/>
  <c r="J184" i="25"/>
  <c r="J179" i="25" s="1"/>
  <c r="G184" i="25"/>
  <c r="F184" i="25"/>
  <c r="E184" i="25"/>
  <c r="D184" i="25"/>
  <c r="G183" i="25"/>
  <c r="G182" i="25"/>
  <c r="G181" i="25"/>
  <c r="F180" i="25"/>
  <c r="F179" i="25" s="1"/>
  <c r="E180" i="25"/>
  <c r="D180" i="25"/>
  <c r="I179" i="25"/>
  <c r="I77" i="25" s="1"/>
  <c r="D179" i="25"/>
  <c r="G172" i="25"/>
  <c r="G170" i="25"/>
  <c r="J169" i="25"/>
  <c r="F169" i="25"/>
  <c r="E169" i="25"/>
  <c r="D169" i="25"/>
  <c r="G168" i="25"/>
  <c r="G167" i="25"/>
  <c r="G166" i="25"/>
  <c r="J165" i="25"/>
  <c r="F165" i="25"/>
  <c r="F73" i="25" s="1"/>
  <c r="E165" i="25"/>
  <c r="E73" i="25" s="1"/>
  <c r="D165" i="25"/>
  <c r="D73" i="25" s="1"/>
  <c r="I164" i="25"/>
  <c r="G161" i="25"/>
  <c r="G160" i="25" s="1"/>
  <c r="G103" i="25" s="1"/>
  <c r="F160" i="25"/>
  <c r="F103" i="25" s="1"/>
  <c r="E160" i="25"/>
  <c r="D160" i="25"/>
  <c r="G159" i="25"/>
  <c r="J158" i="25"/>
  <c r="G158" i="25"/>
  <c r="G90" i="25" s="1"/>
  <c r="F158" i="25"/>
  <c r="E158" i="25"/>
  <c r="D158" i="25"/>
  <c r="G157" i="25"/>
  <c r="G156" i="25"/>
  <c r="G155" i="25"/>
  <c r="G154" i="25"/>
  <c r="J153" i="25"/>
  <c r="J78" i="25" s="1"/>
  <c r="F153" i="25"/>
  <c r="F78" i="25" s="1"/>
  <c r="E153" i="25"/>
  <c r="E152" i="25" s="1"/>
  <c r="D153" i="25"/>
  <c r="I152" i="25"/>
  <c r="G149" i="25"/>
  <c r="H148" i="25" s="1"/>
  <c r="H93" i="25" s="1"/>
  <c r="J148" i="25"/>
  <c r="J93" i="25" s="1"/>
  <c r="G148" i="25"/>
  <c r="G93" i="25" s="1"/>
  <c r="F148" i="25"/>
  <c r="F93" i="25" s="1"/>
  <c r="E148" i="25"/>
  <c r="D148" i="25"/>
  <c r="G147" i="25"/>
  <c r="G145" i="25" s="1"/>
  <c r="G144" i="25" s="1"/>
  <c r="J145" i="25"/>
  <c r="F145" i="25"/>
  <c r="E145" i="25"/>
  <c r="D145" i="25"/>
  <c r="J144" i="25"/>
  <c r="I144" i="25"/>
  <c r="G141" i="25"/>
  <c r="H140" i="25" s="1"/>
  <c r="H88" i="25" s="1"/>
  <c r="J140" i="25"/>
  <c r="J88" i="25" s="1"/>
  <c r="G140" i="25"/>
  <c r="G88" i="25" s="1"/>
  <c r="F140" i="25"/>
  <c r="F88" i="25" s="1"/>
  <c r="E140" i="25"/>
  <c r="D140" i="25"/>
  <c r="G139" i="25"/>
  <c r="G138" i="25"/>
  <c r="G137" i="25"/>
  <c r="G136" i="25"/>
  <c r="J135" i="25"/>
  <c r="F135" i="25"/>
  <c r="F80" i="25" s="1"/>
  <c r="E135" i="25"/>
  <c r="D135" i="25"/>
  <c r="D134" i="25" s="1"/>
  <c r="I134" i="25"/>
  <c r="F134" i="25"/>
  <c r="G128" i="25"/>
  <c r="H128" i="25" s="1"/>
  <c r="H127" i="25" s="1"/>
  <c r="F127" i="25"/>
  <c r="E127" i="25"/>
  <c r="D127" i="25"/>
  <c r="G126" i="25"/>
  <c r="H126" i="25" s="1"/>
  <c r="G124" i="25"/>
  <c r="F123" i="25"/>
  <c r="E123" i="25"/>
  <c r="D123" i="25"/>
  <c r="I122" i="25"/>
  <c r="J106" i="25"/>
  <c r="I106" i="25"/>
  <c r="I105" i="25"/>
  <c r="J103" i="25"/>
  <c r="I103" i="25"/>
  <c r="E101" i="25"/>
  <c r="D101" i="25"/>
  <c r="I94" i="25"/>
  <c r="I93" i="25"/>
  <c r="I90" i="25"/>
  <c r="I88" i="25"/>
  <c r="I85" i="25"/>
  <c r="I84" i="25"/>
  <c r="I83" i="25"/>
  <c r="J81" i="25"/>
  <c r="I81" i="25"/>
  <c r="I80" i="25"/>
  <c r="I79" i="25"/>
  <c r="I78" i="25"/>
  <c r="E76" i="25"/>
  <c r="D76" i="25"/>
  <c r="I74" i="25"/>
  <c r="I73" i="25"/>
  <c r="J72" i="25"/>
  <c r="I72" i="25"/>
  <c r="I71" i="25"/>
  <c r="J70" i="25"/>
  <c r="I70" i="25"/>
  <c r="J63" i="25"/>
  <c r="I63" i="25"/>
  <c r="G57" i="25"/>
  <c r="J56" i="25"/>
  <c r="G56" i="25"/>
  <c r="F56" i="25"/>
  <c r="E56" i="25"/>
  <c r="D56" i="25"/>
  <c r="I53" i="25"/>
  <c r="J51" i="25"/>
  <c r="G51" i="25"/>
  <c r="J50" i="25"/>
  <c r="G50" i="25"/>
  <c r="F50" i="25"/>
  <c r="E50" i="25"/>
  <c r="D50" i="25"/>
  <c r="J47" i="25"/>
  <c r="I47" i="25"/>
  <c r="G31" i="25"/>
  <c r="E29" i="25"/>
  <c r="D29" i="25"/>
  <c r="E26" i="25"/>
  <c r="D26" i="25"/>
  <c r="D164" i="25" l="1"/>
  <c r="E122" i="25"/>
  <c r="G123" i="25"/>
  <c r="F122" i="25"/>
  <c r="D144" i="25"/>
  <c r="D62" i="25" s="1"/>
  <c r="F144" i="25"/>
  <c r="G153" i="25"/>
  <c r="G152" i="25" s="1"/>
  <c r="E226" i="25"/>
  <c r="E54" i="25" s="1"/>
  <c r="E53" i="25" s="1"/>
  <c r="J152" i="25"/>
  <c r="F70" i="25"/>
  <c r="F85" i="25"/>
  <c r="G105" i="25"/>
  <c r="G106" i="25"/>
  <c r="F83" i="25"/>
  <c r="J226" i="25"/>
  <c r="G227" i="25"/>
  <c r="G71" i="25" s="1"/>
  <c r="D226" i="25"/>
  <c r="D54" i="25" s="1"/>
  <c r="D53" i="25" s="1"/>
  <c r="F226" i="25"/>
  <c r="F54" i="25" s="1"/>
  <c r="F53" i="25" s="1"/>
  <c r="F77" i="25"/>
  <c r="F61" i="25"/>
  <c r="J77" i="25"/>
  <c r="J61" i="25"/>
  <c r="J54" i="25"/>
  <c r="D244" i="25"/>
  <c r="D30" i="25"/>
  <c r="D32" i="25" s="1"/>
  <c r="J28" i="25"/>
  <c r="I43" i="25"/>
  <c r="J53" i="25"/>
  <c r="D70" i="25"/>
  <c r="J71" i="25"/>
  <c r="F79" i="25"/>
  <c r="J92" i="25"/>
  <c r="D122" i="25"/>
  <c r="F164" i="25"/>
  <c r="E164" i="25"/>
  <c r="E45" i="25" s="1"/>
  <c r="J83" i="25"/>
  <c r="G169" i="25"/>
  <c r="G83" i="25" s="1"/>
  <c r="G180" i="25"/>
  <c r="G179" i="25" s="1"/>
  <c r="G77" i="25" s="1"/>
  <c r="D61" i="25"/>
  <c r="G231" i="25"/>
  <c r="D235" i="25"/>
  <c r="F236" i="25"/>
  <c r="J314" i="25"/>
  <c r="G314" i="25"/>
  <c r="G48" i="25" s="1"/>
  <c r="G396" i="25"/>
  <c r="G395" i="25" s="1"/>
  <c r="I28" i="25"/>
  <c r="G448" i="25"/>
  <c r="G447" i="25" s="1"/>
  <c r="D47" i="25"/>
  <c r="H354" i="25"/>
  <c r="H353" i="25" s="1"/>
  <c r="H352" i="25" s="1"/>
  <c r="G226" i="25"/>
  <c r="F62" i="25"/>
  <c r="G236" i="25"/>
  <c r="H396" i="25"/>
  <c r="H395" i="25" s="1"/>
  <c r="H124" i="25"/>
  <c r="H123" i="25" s="1"/>
  <c r="H122" i="25" s="1"/>
  <c r="H349" i="25"/>
  <c r="H348" i="25" s="1"/>
  <c r="E30" i="25"/>
  <c r="E32" i="25" s="1"/>
  <c r="I31" i="25" s="1"/>
  <c r="I61" i="25"/>
  <c r="I87" i="25"/>
  <c r="I92" i="25"/>
  <c r="G127" i="25"/>
  <c r="I62" i="25"/>
  <c r="J134" i="25"/>
  <c r="J62" i="25" s="1"/>
  <c r="J60" i="25" s="1"/>
  <c r="G135" i="25"/>
  <c r="G134" i="25" s="1"/>
  <c r="G62" i="25" s="1"/>
  <c r="G87" i="25"/>
  <c r="E144" i="25"/>
  <c r="J164" i="25"/>
  <c r="J45" i="25" s="1"/>
  <c r="G165" i="25"/>
  <c r="G73" i="25" s="1"/>
  <c r="G212" i="25"/>
  <c r="G211" i="25" s="1"/>
  <c r="F245" i="25"/>
  <c r="F74" i="25" s="1"/>
  <c r="E244" i="25"/>
  <c r="E314" i="25"/>
  <c r="E93" i="25" s="1"/>
  <c r="E92" i="25" s="1"/>
  <c r="D314" i="25"/>
  <c r="D93" i="25" s="1"/>
  <c r="D92" i="25" s="1"/>
  <c r="F314" i="25"/>
  <c r="F48" i="25" s="1"/>
  <c r="G349" i="25"/>
  <c r="G348" i="25" s="1"/>
  <c r="H314" i="25"/>
  <c r="H48" i="25" s="1"/>
  <c r="H461" i="25"/>
  <c r="H81" i="25" s="1"/>
  <c r="D72" i="25"/>
  <c r="F72" i="25"/>
  <c r="G457" i="25"/>
  <c r="E456" i="25"/>
  <c r="H457" i="25"/>
  <c r="E447" i="25"/>
  <c r="E47" i="25" s="1"/>
  <c r="H448" i="25"/>
  <c r="H447" i="25" s="1"/>
  <c r="E69" i="25"/>
  <c r="E67" i="25" s="1"/>
  <c r="E111" i="25" s="1"/>
  <c r="J105" i="25"/>
  <c r="J101" i="25" s="1"/>
  <c r="J99" i="25" s="1"/>
  <c r="F105" i="25"/>
  <c r="F101" i="25" s="1"/>
  <c r="F99" i="25" s="1"/>
  <c r="H415" i="25"/>
  <c r="H106" i="25"/>
  <c r="H383" i="25"/>
  <c r="H382" i="25" s="1"/>
  <c r="H359" i="25"/>
  <c r="I69" i="25"/>
  <c r="H303" i="25"/>
  <c r="H43" i="25" s="1"/>
  <c r="H85" i="25"/>
  <c r="H288" i="25"/>
  <c r="H287" i="25" s="1"/>
  <c r="G288" i="25"/>
  <c r="G287" i="25" s="1"/>
  <c r="H293" i="25"/>
  <c r="H292" i="25" s="1"/>
  <c r="H291" i="25" s="1"/>
  <c r="H265" i="25"/>
  <c r="H94" i="25"/>
  <c r="H92" i="25" s="1"/>
  <c r="H268" i="25"/>
  <c r="G94" i="25"/>
  <c r="G92" i="25" s="1"/>
  <c r="J84" i="25"/>
  <c r="J235" i="25"/>
  <c r="J46" i="25" s="1"/>
  <c r="E235" i="25"/>
  <c r="H226" i="25"/>
  <c r="H71" i="25"/>
  <c r="H236" i="25"/>
  <c r="H74" i="25" s="1"/>
  <c r="I46" i="25"/>
  <c r="J79" i="25"/>
  <c r="E179" i="25"/>
  <c r="E61" i="25" s="1"/>
  <c r="H180" i="25"/>
  <c r="H179" i="25" s="1"/>
  <c r="H165" i="25"/>
  <c r="H169" i="25"/>
  <c r="H83" i="25" s="1"/>
  <c r="J73" i="25"/>
  <c r="I76" i="25"/>
  <c r="I119" i="25"/>
  <c r="I464" i="25" s="1"/>
  <c r="H87" i="25"/>
  <c r="D152" i="25"/>
  <c r="H153" i="25"/>
  <c r="F28" i="25"/>
  <c r="J90" i="25"/>
  <c r="J87" i="25" s="1"/>
  <c r="I101" i="25"/>
  <c r="I99" i="25" s="1"/>
  <c r="H160" i="25"/>
  <c r="F92" i="25"/>
  <c r="H144" i="25"/>
  <c r="E134" i="25"/>
  <c r="H135" i="25"/>
  <c r="G303" i="25"/>
  <c r="G43" i="25" s="1"/>
  <c r="G85" i="25"/>
  <c r="F47" i="25"/>
  <c r="F63" i="25"/>
  <c r="G241" i="25"/>
  <c r="F240" i="25"/>
  <c r="F152" i="25"/>
  <c r="F90" i="25"/>
  <c r="F87" i="25" s="1"/>
  <c r="G245" i="25"/>
  <c r="D45" i="25"/>
  <c r="I45" i="25"/>
  <c r="J74" i="25"/>
  <c r="J80" i="25"/>
  <c r="G250" i="25"/>
  <c r="F249" i="25"/>
  <c r="F268" i="25"/>
  <c r="G380" i="24"/>
  <c r="I379" i="24"/>
  <c r="I378" i="24" s="1"/>
  <c r="I96" i="24" s="1"/>
  <c r="G379" i="24"/>
  <c r="F379" i="24"/>
  <c r="F378" i="24" s="1"/>
  <c r="F96" i="24" s="1"/>
  <c r="E379" i="24"/>
  <c r="D379" i="24"/>
  <c r="H378" i="24"/>
  <c r="H96" i="24" s="1"/>
  <c r="G378" i="24"/>
  <c r="G96" i="24" s="1"/>
  <c r="E378" i="24"/>
  <c r="D378" i="24"/>
  <c r="F144" i="24"/>
  <c r="G79" i="25" l="1"/>
  <c r="G101" i="25"/>
  <c r="G99" i="25" s="1"/>
  <c r="D46" i="25"/>
  <c r="H77" i="25"/>
  <c r="G78" i="25"/>
  <c r="G122" i="25"/>
  <c r="D48" i="25"/>
  <c r="G28" i="25"/>
  <c r="H164" i="25"/>
  <c r="H45" i="25" s="1"/>
  <c r="G70" i="25"/>
  <c r="E46" i="25"/>
  <c r="D69" i="25"/>
  <c r="D67" i="25" s="1"/>
  <c r="D111" i="25" s="1"/>
  <c r="F69" i="25"/>
  <c r="D60" i="25"/>
  <c r="D40" i="25" s="1"/>
  <c r="D65" i="25" s="1"/>
  <c r="G164" i="25"/>
  <c r="G45" i="25" s="1"/>
  <c r="D119" i="25"/>
  <c r="D464" i="25" s="1"/>
  <c r="F45" i="25"/>
  <c r="J42" i="25"/>
  <c r="J40" i="25" s="1"/>
  <c r="G54" i="25"/>
  <c r="G53" i="25" s="1"/>
  <c r="F244" i="25"/>
  <c r="J119" i="25"/>
  <c r="J464" i="25" s="1"/>
  <c r="J69" i="25"/>
  <c r="G61" i="25"/>
  <c r="I60" i="25"/>
  <c r="G80" i="25"/>
  <c r="F60" i="25"/>
  <c r="E48" i="25"/>
  <c r="E62" i="25"/>
  <c r="E60" i="25" s="1"/>
  <c r="E40" i="25" s="1"/>
  <c r="E65" i="25" s="1"/>
  <c r="H456" i="25"/>
  <c r="H72" i="25"/>
  <c r="G456" i="25"/>
  <c r="G72" i="25"/>
  <c r="I42" i="25"/>
  <c r="I67" i="25"/>
  <c r="H70" i="25"/>
  <c r="G249" i="25"/>
  <c r="G244" i="25" s="1"/>
  <c r="H249" i="25"/>
  <c r="H244" i="25" s="1"/>
  <c r="G240" i="25"/>
  <c r="G235" i="25" s="1"/>
  <c r="H240" i="25"/>
  <c r="H211" i="25"/>
  <c r="H79" i="25"/>
  <c r="H54" i="25"/>
  <c r="H53" i="25" s="1"/>
  <c r="J76" i="25"/>
  <c r="I27" i="25"/>
  <c r="I29" i="25" s="1"/>
  <c r="H73" i="25"/>
  <c r="H152" i="25"/>
  <c r="H78" i="25"/>
  <c r="H103" i="25"/>
  <c r="H101" i="25" s="1"/>
  <c r="H99" i="25" s="1"/>
  <c r="H28" i="25" s="1"/>
  <c r="I111" i="25"/>
  <c r="H134" i="25"/>
  <c r="H62" i="25" s="1"/>
  <c r="H80" i="25"/>
  <c r="E119" i="25"/>
  <c r="E464" i="25" s="1"/>
  <c r="G74" i="25"/>
  <c r="F84" i="25"/>
  <c r="F76" i="25" s="1"/>
  <c r="F235" i="25"/>
  <c r="F139" i="24"/>
  <c r="F396" i="24"/>
  <c r="F400" i="24"/>
  <c r="F405" i="24"/>
  <c r="F409" i="24"/>
  <c r="F46" i="25" l="1"/>
  <c r="F42" i="25" s="1"/>
  <c r="F40" i="25" s="1"/>
  <c r="G69" i="25"/>
  <c r="H61" i="25"/>
  <c r="I40" i="25"/>
  <c r="I24" i="25" s="1"/>
  <c r="I26" i="25" s="1"/>
  <c r="F67" i="25"/>
  <c r="F111" i="25" s="1"/>
  <c r="J67" i="25"/>
  <c r="J111" i="25" s="1"/>
  <c r="J27" i="25"/>
  <c r="J29" i="25" s="1"/>
  <c r="G84" i="25"/>
  <c r="G76" i="25" s="1"/>
  <c r="G63" i="25"/>
  <c r="G60" i="25" s="1"/>
  <c r="G47" i="25"/>
  <c r="H63" i="25"/>
  <c r="H69" i="25"/>
  <c r="H84" i="25"/>
  <c r="H76" i="25" s="1"/>
  <c r="H235" i="25"/>
  <c r="H119" i="25" s="1"/>
  <c r="I30" i="25"/>
  <c r="I32" i="25" s="1"/>
  <c r="J31" i="25" s="1"/>
  <c r="J65" i="25"/>
  <c r="J24" i="25"/>
  <c r="J26" i="25" s="1"/>
  <c r="J30" i="25" s="1"/>
  <c r="J32" i="25" s="1"/>
  <c r="I65" i="25"/>
  <c r="G46" i="25"/>
  <c r="G119" i="25"/>
  <c r="F119" i="25"/>
  <c r="H69" i="24"/>
  <c r="I69" i="24"/>
  <c r="H91" i="24"/>
  <c r="H90" i="24"/>
  <c r="F24" i="25" l="1"/>
  <c r="F26" i="25" s="1"/>
  <c r="F65" i="25"/>
  <c r="H67" i="25"/>
  <c r="H111" i="25" s="1"/>
  <c r="H46" i="25"/>
  <c r="H42" i="25" s="1"/>
  <c r="G67" i="25"/>
  <c r="G111" i="25" s="1"/>
  <c r="H464" i="25"/>
  <c r="H60" i="25"/>
  <c r="G42" i="25"/>
  <c r="G40" i="25" s="1"/>
  <c r="G65" i="25" s="1"/>
  <c r="G464" i="25"/>
  <c r="G27" i="25"/>
  <c r="G29" i="25" s="1"/>
  <c r="F114" i="25"/>
  <c r="F464" i="25"/>
  <c r="F27" i="25"/>
  <c r="F29" i="25" s="1"/>
  <c r="F30" i="25" s="1"/>
  <c r="F32" i="25" s="1"/>
  <c r="H89" i="24"/>
  <c r="H99" i="24"/>
  <c r="H97" i="24"/>
  <c r="I97" i="24"/>
  <c r="H98" i="24"/>
  <c r="H87" i="24"/>
  <c r="H86" i="24"/>
  <c r="H83" i="24"/>
  <c r="I62" i="24"/>
  <c r="H62" i="24"/>
  <c r="I50" i="24"/>
  <c r="H46" i="24"/>
  <c r="I46" i="24"/>
  <c r="H73" i="24"/>
  <c r="H82" i="24"/>
  <c r="H81" i="24"/>
  <c r="H80" i="24"/>
  <c r="I80" i="24"/>
  <c r="H79" i="24"/>
  <c r="H78" i="24"/>
  <c r="H77" i="24"/>
  <c r="F151" i="24"/>
  <c r="F97" i="24" s="1"/>
  <c r="F276" i="24"/>
  <c r="F83" i="24" s="1"/>
  <c r="F177" i="24"/>
  <c r="H40" i="25" l="1"/>
  <c r="H65" i="25" s="1"/>
  <c r="G24" i="25"/>
  <c r="G26" i="25" s="1"/>
  <c r="G30" i="25" s="1"/>
  <c r="G32" i="25" s="1"/>
  <c r="H27" i="25"/>
  <c r="H29" i="25" s="1"/>
  <c r="H95" i="24"/>
  <c r="H85" i="24"/>
  <c r="H93" i="24"/>
  <c r="E75" i="24"/>
  <c r="D75" i="24"/>
  <c r="H72" i="24"/>
  <c r="H71" i="24"/>
  <c r="I71" i="24"/>
  <c r="H70" i="24"/>
  <c r="E95" i="24"/>
  <c r="D95" i="24"/>
  <c r="H24" i="25" l="1"/>
  <c r="H26" i="25" s="1"/>
  <c r="H30" i="25" s="1"/>
  <c r="H32" i="25" s="1"/>
  <c r="H68" i="24"/>
  <c r="I149" i="24"/>
  <c r="I87" i="24" s="1"/>
  <c r="I370" i="24"/>
  <c r="I99" i="24" s="1"/>
  <c r="I375" i="24"/>
  <c r="H52" i="24"/>
  <c r="I144" i="24"/>
  <c r="I77" i="24" s="1"/>
  <c r="F228" i="24"/>
  <c r="F230" i="24"/>
  <c r="F229" i="24"/>
  <c r="F232" i="24"/>
  <c r="F233" i="24"/>
  <c r="F219" i="24"/>
  <c r="F220" i="24"/>
  <c r="F221" i="24"/>
  <c r="F223" i="24"/>
  <c r="F224" i="24"/>
  <c r="G31" i="24" l="1"/>
  <c r="G50" i="24"/>
  <c r="G49" i="24" s="1"/>
  <c r="G56" i="24"/>
  <c r="G410" i="24"/>
  <c r="G407" i="24"/>
  <c r="G408" i="24"/>
  <c r="G406" i="24"/>
  <c r="G401" i="24"/>
  <c r="G400" i="24" s="1"/>
  <c r="G371" i="24"/>
  <c r="G370" i="24" s="1"/>
  <c r="G376" i="24"/>
  <c r="G375" i="24" s="1"/>
  <c r="G374" i="24" s="1"/>
  <c r="G352" i="24"/>
  <c r="G351" i="24"/>
  <c r="G345" i="24"/>
  <c r="G344" i="24" s="1"/>
  <c r="G333" i="24"/>
  <c r="G332" i="24"/>
  <c r="G282" i="24"/>
  <c r="G281" i="24" s="1"/>
  <c r="G280" i="24" s="1"/>
  <c r="G277" i="24"/>
  <c r="G326" i="24"/>
  <c r="G325" i="24" s="1"/>
  <c r="G324" i="24" s="1"/>
  <c r="G323" i="24"/>
  <c r="G322" i="24"/>
  <c r="G197" i="24"/>
  <c r="G196" i="24"/>
  <c r="G247" i="24"/>
  <c r="G246" i="24" s="1"/>
  <c r="G244" i="24"/>
  <c r="G243" i="24" s="1"/>
  <c r="G152" i="24"/>
  <c r="G151" i="24" s="1"/>
  <c r="G97" i="24" s="1"/>
  <c r="G150" i="24"/>
  <c r="G149" i="24" s="1"/>
  <c r="G87" i="24" s="1"/>
  <c r="G146" i="24"/>
  <c r="G147" i="24"/>
  <c r="G148" i="24"/>
  <c r="G145" i="24"/>
  <c r="G272" i="24"/>
  <c r="G269" i="24" s="1"/>
  <c r="G268" i="24" s="1"/>
  <c r="G265" i="24"/>
  <c r="G264" i="24" s="1"/>
  <c r="G263" i="24" s="1"/>
  <c r="G262" i="24"/>
  <c r="G261" i="24"/>
  <c r="G257" i="24"/>
  <c r="G256" i="24" s="1"/>
  <c r="G255" i="24" s="1"/>
  <c r="G252" i="24"/>
  <c r="G251" i="24" s="1"/>
  <c r="G250" i="24" s="1"/>
  <c r="G239" i="24"/>
  <c r="G237" i="24" s="1"/>
  <c r="G236" i="24" s="1"/>
  <c r="G215" i="24"/>
  <c r="G214" i="24"/>
  <c r="G212" i="24"/>
  <c r="G211" i="24"/>
  <c r="G210" i="24"/>
  <c r="G224" i="24"/>
  <c r="G223" i="24"/>
  <c r="G221" i="24"/>
  <c r="G220" i="24"/>
  <c r="G219" i="24"/>
  <c r="G233" i="24"/>
  <c r="G232" i="24"/>
  <c r="G229" i="24"/>
  <c r="G230" i="24"/>
  <c r="G228" i="24"/>
  <c r="G205" i="24"/>
  <c r="G204" i="24" s="1"/>
  <c r="G203" i="24" s="1"/>
  <c r="G201" i="24"/>
  <c r="G200" i="24" s="1"/>
  <c r="G178" i="24"/>
  <c r="G177" i="24" s="1"/>
  <c r="G176" i="24" s="1"/>
  <c r="G170" i="24"/>
  <c r="G171" i="24"/>
  <c r="G169" i="24"/>
  <c r="G140" i="24"/>
  <c r="G139" i="24" s="1"/>
  <c r="G90" i="24" s="1"/>
  <c r="G138" i="24"/>
  <c r="G136" i="24" s="1"/>
  <c r="G132" i="24"/>
  <c r="G131" i="24" s="1"/>
  <c r="G86" i="24" s="1"/>
  <c r="G128" i="24"/>
  <c r="G129" i="24"/>
  <c r="G130" i="24"/>
  <c r="G127" i="24"/>
  <c r="G117" i="24"/>
  <c r="G119" i="24"/>
  <c r="G118" i="24" s="1"/>
  <c r="G115" i="24"/>
  <c r="G114" i="24" s="1"/>
  <c r="G162" i="24"/>
  <c r="G161" i="24"/>
  <c r="G158" i="24"/>
  <c r="G159" i="24"/>
  <c r="G157" i="24"/>
  <c r="G55" i="24"/>
  <c r="G389" i="24"/>
  <c r="G388" i="24" s="1"/>
  <c r="G385" i="24"/>
  <c r="G384" i="24" s="1"/>
  <c r="G363" i="24"/>
  <c r="G362" i="24" s="1"/>
  <c r="G357" i="24"/>
  <c r="G356" i="24" s="1"/>
  <c r="G337" i="24"/>
  <c r="G336" i="24" s="1"/>
  <c r="G314" i="24"/>
  <c r="G313" i="24" s="1"/>
  <c r="G308" i="24"/>
  <c r="G307" i="24" s="1"/>
  <c r="G302" i="24"/>
  <c r="G301" i="24" s="1"/>
  <c r="G297" i="24"/>
  <c r="G296" i="24" s="1"/>
  <c r="G291" i="24"/>
  <c r="G287" i="24"/>
  <c r="G188" i="24"/>
  <c r="G187" i="24" s="1"/>
  <c r="G183" i="24"/>
  <c r="G182" i="24" s="1"/>
  <c r="G172" i="24"/>
  <c r="F55" i="24"/>
  <c r="F49" i="24"/>
  <c r="F80" i="24"/>
  <c r="F71" i="24"/>
  <c r="F370" i="24"/>
  <c r="F389" i="24"/>
  <c r="F388" i="24" s="1"/>
  <c r="F385" i="24"/>
  <c r="F384" i="24" s="1"/>
  <c r="F375" i="24"/>
  <c r="F374" i="24" s="1"/>
  <c r="F363" i="24"/>
  <c r="F362" i="24" s="1"/>
  <c r="F357" i="24"/>
  <c r="F356" i="24" s="1"/>
  <c r="F350" i="24"/>
  <c r="F349" i="24" s="1"/>
  <c r="F344" i="24"/>
  <c r="F337" i="24"/>
  <c r="F336" i="24" s="1"/>
  <c r="F331" i="24"/>
  <c r="F69" i="24" s="1"/>
  <c r="F281" i="24"/>
  <c r="F280" i="24" s="1"/>
  <c r="F325" i="24"/>
  <c r="F324" i="24" s="1"/>
  <c r="F321" i="24"/>
  <c r="F320" i="24" s="1"/>
  <c r="F195" i="24"/>
  <c r="F246" i="24"/>
  <c r="F243" i="24"/>
  <c r="F149" i="24"/>
  <c r="F87" i="24" s="1"/>
  <c r="F77" i="24"/>
  <c r="F314" i="24"/>
  <c r="F313" i="24" s="1"/>
  <c r="F308" i="24"/>
  <c r="F307" i="24" s="1"/>
  <c r="F302" i="24"/>
  <c r="F301" i="24" s="1"/>
  <c r="F297" i="24"/>
  <c r="F296" i="24" s="1"/>
  <c r="F291" i="24"/>
  <c r="F287" i="24"/>
  <c r="F269" i="24"/>
  <c r="F268" i="24" s="1"/>
  <c r="F264" i="24"/>
  <c r="F263" i="24" s="1"/>
  <c r="F260" i="24"/>
  <c r="F259" i="24" s="1"/>
  <c r="F256" i="24"/>
  <c r="F255" i="24" s="1"/>
  <c r="F251" i="24"/>
  <c r="F250" i="24" s="1"/>
  <c r="F237" i="24"/>
  <c r="F236" i="24" s="1"/>
  <c r="F213" i="24"/>
  <c r="F209" i="24"/>
  <c r="F70" i="24" s="1"/>
  <c r="F222" i="24"/>
  <c r="F218" i="24"/>
  <c r="F231" i="24"/>
  <c r="F227" i="24"/>
  <c r="F204" i="24"/>
  <c r="F203" i="24" s="1"/>
  <c r="F200" i="24"/>
  <c r="F188" i="24"/>
  <c r="F187" i="24" s="1"/>
  <c r="F183" i="24"/>
  <c r="F182" i="24" s="1"/>
  <c r="F176" i="24"/>
  <c r="F172" i="24"/>
  <c r="F168" i="24"/>
  <c r="F90" i="24"/>
  <c r="F136" i="24"/>
  <c r="F131" i="24"/>
  <c r="F86" i="24" s="1"/>
  <c r="F126" i="24"/>
  <c r="F118" i="24"/>
  <c r="F114" i="24"/>
  <c r="F160" i="24"/>
  <c r="F156" i="24"/>
  <c r="F72" i="24" s="1"/>
  <c r="G409" i="24" l="1"/>
  <c r="G80" i="24" s="1"/>
  <c r="G405" i="24"/>
  <c r="G242" i="24"/>
  <c r="G91" i="24"/>
  <c r="G89" i="24" s="1"/>
  <c r="F242" i="24"/>
  <c r="F91" i="24"/>
  <c r="F89" i="24" s="1"/>
  <c r="F245" i="24"/>
  <c r="F98" i="24"/>
  <c r="F369" i="24"/>
  <c r="F28" i="24" s="1"/>
  <c r="F99" i="24"/>
  <c r="F81" i="24"/>
  <c r="F85" i="24"/>
  <c r="F82" i="24"/>
  <c r="G85" i="24"/>
  <c r="G245" i="24"/>
  <c r="G98" i="24"/>
  <c r="G369" i="24"/>
  <c r="G99" i="24"/>
  <c r="F73" i="24"/>
  <c r="F79" i="24"/>
  <c r="F194" i="24"/>
  <c r="F78" i="24"/>
  <c r="G276" i="24"/>
  <c r="F330" i="24"/>
  <c r="G199" i="24"/>
  <c r="F199" i="24"/>
  <c r="F275" i="24"/>
  <c r="F43" i="24" s="1"/>
  <c r="F343" i="24"/>
  <c r="G126" i="24"/>
  <c r="G79" i="24" s="1"/>
  <c r="G168" i="24"/>
  <c r="G167" i="24" s="1"/>
  <c r="G76" i="24" s="1"/>
  <c r="G213" i="24"/>
  <c r="G195" i="24"/>
  <c r="G331" i="24"/>
  <c r="G343" i="24"/>
  <c r="G350" i="24"/>
  <c r="G349" i="24" s="1"/>
  <c r="G71" i="24"/>
  <c r="G260" i="24"/>
  <c r="G259" i="24" s="1"/>
  <c r="G209" i="24"/>
  <c r="G70" i="24" s="1"/>
  <c r="F395" i="24"/>
  <c r="F143" i="24"/>
  <c r="G160" i="24"/>
  <c r="G81" i="24" s="1"/>
  <c r="G144" i="24"/>
  <c r="G286" i="24"/>
  <c r="G47" i="24" s="1"/>
  <c r="F135" i="24"/>
  <c r="F167" i="24"/>
  <c r="F113" i="24"/>
  <c r="F125" i="24"/>
  <c r="F226" i="24"/>
  <c r="F217" i="24"/>
  <c r="F208" i="24"/>
  <c r="F53" i="24" s="1"/>
  <c r="F52" i="24" s="1"/>
  <c r="F286" i="24"/>
  <c r="F47" i="24" s="1"/>
  <c r="F404" i="24"/>
  <c r="G156" i="24"/>
  <c r="G231" i="24"/>
  <c r="G218" i="24"/>
  <c r="G222" i="24"/>
  <c r="G82" i="24" s="1"/>
  <c r="F155" i="24"/>
  <c r="G227" i="24"/>
  <c r="G321" i="24"/>
  <c r="G320" i="24" s="1"/>
  <c r="G135" i="24"/>
  <c r="G113" i="24"/>
  <c r="G95" i="24" l="1"/>
  <c r="F95" i="24"/>
  <c r="G404" i="24"/>
  <c r="G46" i="24" s="1"/>
  <c r="F44" i="24"/>
  <c r="F110" i="24"/>
  <c r="F412" i="24" s="1"/>
  <c r="F76" i="24"/>
  <c r="F75" i="24" s="1"/>
  <c r="F60" i="24"/>
  <c r="G125" i="24"/>
  <c r="G28" i="24"/>
  <c r="G93" i="24"/>
  <c r="F93" i="24"/>
  <c r="F62" i="24"/>
  <c r="F46" i="24"/>
  <c r="G62" i="24"/>
  <c r="G275" i="24"/>
  <c r="G43" i="24" s="1"/>
  <c r="G83" i="24"/>
  <c r="G73" i="24"/>
  <c r="G143" i="24"/>
  <c r="G77" i="24"/>
  <c r="G194" i="24"/>
  <c r="G78" i="24"/>
  <c r="F61" i="24"/>
  <c r="G330" i="24"/>
  <c r="F68" i="24"/>
  <c r="G155" i="24"/>
  <c r="G72" i="24"/>
  <c r="G61" i="24"/>
  <c r="F45" i="24"/>
  <c r="G208" i="24"/>
  <c r="G53" i="24" s="1"/>
  <c r="G52" i="24" s="1"/>
  <c r="G226" i="24"/>
  <c r="G217" i="24"/>
  <c r="E331" i="24"/>
  <c r="G44" i="24" l="1"/>
  <c r="G75" i="24"/>
  <c r="F66" i="24"/>
  <c r="F102" i="24" s="1"/>
  <c r="F105" i="24" s="1"/>
  <c r="F42" i="24"/>
  <c r="F59" i="24"/>
  <c r="E330" i="24"/>
  <c r="G45" i="24"/>
  <c r="G42" i="24" s="1"/>
  <c r="F27" i="24"/>
  <c r="F29" i="24" s="1"/>
  <c r="E55" i="24"/>
  <c r="E49" i="24"/>
  <c r="E409" i="24"/>
  <c r="E405" i="24"/>
  <c r="E71" i="24" s="1"/>
  <c r="E400" i="24"/>
  <c r="E396" i="24"/>
  <c r="E69" i="24" s="1"/>
  <c r="E370" i="24"/>
  <c r="E369" i="24" s="1"/>
  <c r="E389" i="24"/>
  <c r="E388" i="24" s="1"/>
  <c r="E385" i="24"/>
  <c r="E384" i="24" s="1"/>
  <c r="E375" i="24"/>
  <c r="E374" i="24" s="1"/>
  <c r="E363" i="24"/>
  <c r="E362" i="24" s="1"/>
  <c r="E357" i="24"/>
  <c r="E356" i="24" s="1"/>
  <c r="E350" i="24"/>
  <c r="E349" i="24" s="1"/>
  <c r="E337" i="24"/>
  <c r="E336" i="24" s="1"/>
  <c r="E281" i="24"/>
  <c r="E280" i="24" s="1"/>
  <c r="E276" i="24"/>
  <c r="E325" i="24"/>
  <c r="E324" i="24" s="1"/>
  <c r="E321" i="24"/>
  <c r="E320" i="24" s="1"/>
  <c r="E195" i="24"/>
  <c r="E194" i="24" s="1"/>
  <c r="E246" i="24"/>
  <c r="E245" i="24" s="1"/>
  <c r="E243" i="24"/>
  <c r="E242" i="24" s="1"/>
  <c r="E151" i="24"/>
  <c r="E149" i="24"/>
  <c r="E144" i="24"/>
  <c r="E314" i="24"/>
  <c r="E313" i="24" s="1"/>
  <c r="E308" i="24"/>
  <c r="E307" i="24" s="1"/>
  <c r="E302" i="24"/>
  <c r="E301" i="24" s="1"/>
  <c r="E344" i="24"/>
  <c r="E297" i="24"/>
  <c r="E296" i="24" s="1"/>
  <c r="E291" i="24"/>
  <c r="E287" i="24"/>
  <c r="E269" i="24"/>
  <c r="E268" i="24" s="1"/>
  <c r="E264" i="24"/>
  <c r="E263" i="24" s="1"/>
  <c r="E260" i="24"/>
  <c r="E259" i="24" s="1"/>
  <c r="E86" i="24" s="1"/>
  <c r="E85" i="24" s="1"/>
  <c r="E256" i="24"/>
  <c r="E255" i="24" s="1"/>
  <c r="E251" i="24"/>
  <c r="E250" i="24" s="1"/>
  <c r="E237" i="24"/>
  <c r="E236" i="24" s="1"/>
  <c r="E213" i="24"/>
  <c r="E209" i="24"/>
  <c r="E70" i="24" s="1"/>
  <c r="E222" i="24"/>
  <c r="E218" i="24"/>
  <c r="E231" i="24"/>
  <c r="E227" i="24"/>
  <c r="E204" i="24"/>
  <c r="E203" i="24" s="1"/>
  <c r="E200" i="24"/>
  <c r="E188" i="24"/>
  <c r="E187" i="24" s="1"/>
  <c r="E183" i="24"/>
  <c r="E182" i="24" s="1"/>
  <c r="E177" i="24"/>
  <c r="E176" i="24" s="1"/>
  <c r="E172" i="24"/>
  <c r="E168" i="24"/>
  <c r="E139" i="24"/>
  <c r="E136" i="24"/>
  <c r="E131" i="24"/>
  <c r="E126" i="24"/>
  <c r="E118" i="24"/>
  <c r="E114" i="24"/>
  <c r="E160" i="24"/>
  <c r="E156" i="24"/>
  <c r="E72" i="24" s="1"/>
  <c r="D409" i="24"/>
  <c r="D405" i="24"/>
  <c r="D71" i="24" s="1"/>
  <c r="D400" i="24"/>
  <c r="D396" i="24"/>
  <c r="D69" i="24" s="1"/>
  <c r="D370" i="24"/>
  <c r="D369" i="24" s="1"/>
  <c r="I369" i="24"/>
  <c r="H369" i="24"/>
  <c r="D389" i="24"/>
  <c r="D388" i="24" s="1"/>
  <c r="I388" i="24"/>
  <c r="H388" i="24"/>
  <c r="D385" i="24"/>
  <c r="D384" i="24" s="1"/>
  <c r="I384" i="24"/>
  <c r="H384" i="24"/>
  <c r="D375" i="24"/>
  <c r="D374" i="24" s="1"/>
  <c r="I374" i="24"/>
  <c r="H374" i="24"/>
  <c r="D363" i="24"/>
  <c r="D362" i="24" s="1"/>
  <c r="D357" i="24"/>
  <c r="D356" i="24" s="1"/>
  <c r="I356" i="24"/>
  <c r="H356" i="24"/>
  <c r="I350" i="24"/>
  <c r="D350" i="24"/>
  <c r="D349" i="24" s="1"/>
  <c r="I349" i="24"/>
  <c r="H349" i="24"/>
  <c r="I337" i="24"/>
  <c r="D337" i="24"/>
  <c r="D336" i="24" s="1"/>
  <c r="H336" i="24"/>
  <c r="I336" i="24" s="1"/>
  <c r="I281" i="24"/>
  <c r="D281" i="24"/>
  <c r="D280" i="24" s="1"/>
  <c r="H280" i="24"/>
  <c r="I280" i="24" s="1"/>
  <c r="I276" i="24"/>
  <c r="I83" i="24" s="1"/>
  <c r="D276" i="24"/>
  <c r="H275" i="24"/>
  <c r="D325" i="24"/>
  <c r="D324" i="24" s="1"/>
  <c r="D321" i="24"/>
  <c r="D320" i="24" s="1"/>
  <c r="I195" i="24"/>
  <c r="D195" i="24"/>
  <c r="D194" i="24" s="1"/>
  <c r="I194" i="24"/>
  <c r="H194" i="24"/>
  <c r="I246" i="24"/>
  <c r="I98" i="24" s="1"/>
  <c r="D246" i="24"/>
  <c r="D245" i="24" s="1"/>
  <c r="I245" i="24"/>
  <c r="H245" i="24"/>
  <c r="I243" i="24"/>
  <c r="I91" i="24" s="1"/>
  <c r="D243" i="24"/>
  <c r="D242" i="24" s="1"/>
  <c r="H242" i="24"/>
  <c r="I242" i="24" s="1"/>
  <c r="D151" i="24"/>
  <c r="D149" i="24"/>
  <c r="D144" i="24"/>
  <c r="I143" i="24"/>
  <c r="H143" i="24"/>
  <c r="D314" i="24"/>
  <c r="D313" i="24" s="1"/>
  <c r="D308" i="24"/>
  <c r="D307" i="24" s="1"/>
  <c r="D302" i="24"/>
  <c r="D301" i="24" s="1"/>
  <c r="D344" i="24"/>
  <c r="I297" i="24"/>
  <c r="D297" i="24"/>
  <c r="D296" i="24" s="1"/>
  <c r="I291" i="24"/>
  <c r="D291" i="24"/>
  <c r="I287" i="24"/>
  <c r="D287" i="24"/>
  <c r="D286" i="24" s="1"/>
  <c r="I286" i="24"/>
  <c r="H286" i="24"/>
  <c r="I269" i="24"/>
  <c r="D269" i="24"/>
  <c r="D268" i="24" s="1"/>
  <c r="I268" i="24"/>
  <c r="H268" i="24"/>
  <c r="D264" i="24"/>
  <c r="D263" i="24" s="1"/>
  <c r="D260" i="24"/>
  <c r="D259" i="24" s="1"/>
  <c r="D86" i="24" s="1"/>
  <c r="D85" i="24" s="1"/>
  <c r="I256" i="24"/>
  <c r="D256" i="24"/>
  <c r="D255" i="24" s="1"/>
  <c r="I255" i="24"/>
  <c r="H255" i="24"/>
  <c r="I251" i="24"/>
  <c r="D251" i="24"/>
  <c r="D250" i="24" s="1"/>
  <c r="I250" i="24"/>
  <c r="H250" i="24"/>
  <c r="I237" i="24"/>
  <c r="D237" i="24"/>
  <c r="D236" i="24" s="1"/>
  <c r="I236" i="24"/>
  <c r="H236" i="24"/>
  <c r="I213" i="24"/>
  <c r="D213" i="24"/>
  <c r="I209" i="24"/>
  <c r="I70" i="24" s="1"/>
  <c r="D209" i="24"/>
  <c r="D70" i="24" s="1"/>
  <c r="I208" i="24"/>
  <c r="H208" i="24"/>
  <c r="H53" i="24" s="1"/>
  <c r="I222" i="24"/>
  <c r="D222" i="24"/>
  <c r="I218" i="24"/>
  <c r="D218" i="24"/>
  <c r="D217" i="24" s="1"/>
  <c r="I217" i="24"/>
  <c r="H217" i="24"/>
  <c r="I231" i="24"/>
  <c r="D231" i="24"/>
  <c r="I227" i="24"/>
  <c r="D227" i="24"/>
  <c r="D226" i="24" s="1"/>
  <c r="I226" i="24"/>
  <c r="H226" i="24"/>
  <c r="I204" i="24"/>
  <c r="I203" i="24" s="1"/>
  <c r="D204" i="24"/>
  <c r="D203" i="24" s="1"/>
  <c r="H203" i="24"/>
  <c r="I200" i="24"/>
  <c r="D200" i="24"/>
  <c r="H199" i="24"/>
  <c r="D188" i="24"/>
  <c r="D187" i="24" s="1"/>
  <c r="D183" i="24"/>
  <c r="D182" i="24" s="1"/>
  <c r="I182" i="24"/>
  <c r="H182" i="24"/>
  <c r="I177" i="24"/>
  <c r="D177" i="24"/>
  <c r="D176" i="24" s="1"/>
  <c r="I172" i="24"/>
  <c r="I167" i="24" s="1"/>
  <c r="I60" i="24" s="1"/>
  <c r="D172" i="24"/>
  <c r="D168" i="24"/>
  <c r="H167" i="24"/>
  <c r="H60" i="24" s="1"/>
  <c r="I139" i="24"/>
  <c r="I90" i="24" s="1"/>
  <c r="D139" i="24"/>
  <c r="I136" i="24"/>
  <c r="D136" i="24"/>
  <c r="D135" i="24" s="1"/>
  <c r="I135" i="24"/>
  <c r="H135" i="24"/>
  <c r="I131" i="24"/>
  <c r="I86" i="24" s="1"/>
  <c r="I85" i="24" s="1"/>
  <c r="D131" i="24"/>
  <c r="I126" i="24"/>
  <c r="I79" i="24" s="1"/>
  <c r="D126" i="24"/>
  <c r="D125" i="24" s="1"/>
  <c r="I125" i="24"/>
  <c r="I61" i="24" s="1"/>
  <c r="H125" i="24"/>
  <c r="H61" i="24" s="1"/>
  <c r="D118" i="24"/>
  <c r="D114" i="24"/>
  <c r="H113" i="24"/>
  <c r="I160" i="24"/>
  <c r="D160" i="24"/>
  <c r="I156" i="24"/>
  <c r="I72" i="24" s="1"/>
  <c r="D156" i="24"/>
  <c r="H155" i="24"/>
  <c r="I55" i="24"/>
  <c r="D55" i="24"/>
  <c r="I49" i="24"/>
  <c r="D49" i="24"/>
  <c r="I81" i="24" l="1"/>
  <c r="I95" i="24"/>
  <c r="I93" i="24" s="1"/>
  <c r="H110" i="24"/>
  <c r="H44" i="24"/>
  <c r="F40" i="24"/>
  <c r="F24" i="24" s="1"/>
  <c r="F26" i="24" s="1"/>
  <c r="F30" i="24" s="1"/>
  <c r="F32" i="24" s="1"/>
  <c r="D167" i="24"/>
  <c r="D60" i="24" s="1"/>
  <c r="I82" i="24"/>
  <c r="I89" i="24"/>
  <c r="D90" i="24"/>
  <c r="D89" i="24" s="1"/>
  <c r="H76" i="24"/>
  <c r="H75" i="24" s="1"/>
  <c r="H59" i="24"/>
  <c r="I199" i="24"/>
  <c r="I45" i="24" s="1"/>
  <c r="H45" i="24"/>
  <c r="I53" i="24"/>
  <c r="I76" i="24"/>
  <c r="I59" i="24"/>
  <c r="I275" i="24"/>
  <c r="I43" i="24" s="1"/>
  <c r="H43" i="24"/>
  <c r="I73" i="24"/>
  <c r="I68" i="24" s="1"/>
  <c r="I78" i="24"/>
  <c r="I52" i="24"/>
  <c r="I155" i="24"/>
  <c r="I110" i="24" s="1"/>
  <c r="D155" i="24"/>
  <c r="D44" i="24" s="1"/>
  <c r="D72" i="24"/>
  <c r="D68" i="24" s="1"/>
  <c r="E68" i="24"/>
  <c r="D275" i="24"/>
  <c r="D43" i="24" s="1"/>
  <c r="E343" i="24"/>
  <c r="E275" i="24"/>
  <c r="E43" i="24" s="1"/>
  <c r="D199" i="24"/>
  <c r="D45" i="24" s="1"/>
  <c r="D208" i="24"/>
  <c r="D53" i="24" s="1"/>
  <c r="D52" i="24" s="1"/>
  <c r="D343" i="24"/>
  <c r="D61" i="24" s="1"/>
  <c r="E199" i="24"/>
  <c r="E286" i="24"/>
  <c r="E90" i="24" s="1"/>
  <c r="E89" i="24" s="1"/>
  <c r="D113" i="24"/>
  <c r="D143" i="24"/>
  <c r="E217" i="24"/>
  <c r="E208" i="24"/>
  <c r="E53" i="24" s="1"/>
  <c r="E52" i="24" s="1"/>
  <c r="E395" i="24"/>
  <c r="E404" i="24"/>
  <c r="H28" i="24"/>
  <c r="D404" i="24"/>
  <c r="E167" i="24"/>
  <c r="E60" i="24" s="1"/>
  <c r="D395" i="24"/>
  <c r="I28" i="24"/>
  <c r="H412" i="24"/>
  <c r="E155" i="24"/>
  <c r="E44" i="24" s="1"/>
  <c r="E113" i="24"/>
  <c r="E125" i="24"/>
  <c r="E135" i="24"/>
  <c r="E226" i="24"/>
  <c r="E143" i="24"/>
  <c r="D59" i="24" l="1"/>
  <c r="F64" i="24"/>
  <c r="I75" i="24"/>
  <c r="I66" i="24" s="1"/>
  <c r="I102" i="24" s="1"/>
  <c r="H66" i="24"/>
  <c r="H102" i="24" s="1"/>
  <c r="I412" i="24"/>
  <c r="I44" i="24"/>
  <c r="I42" i="24" s="1"/>
  <c r="I40" i="24" s="1"/>
  <c r="H42" i="24"/>
  <c r="H40" i="24" s="1"/>
  <c r="H64" i="24" s="1"/>
  <c r="E61" i="24"/>
  <c r="E59" i="24" s="1"/>
  <c r="E45" i="24"/>
  <c r="E46" i="24"/>
  <c r="D47" i="24"/>
  <c r="D46" i="24"/>
  <c r="D42" i="24" s="1"/>
  <c r="D40" i="24" s="1"/>
  <c r="D26" i="24" s="1"/>
  <c r="E47" i="24"/>
  <c r="D110" i="24"/>
  <c r="D29" i="24" s="1"/>
  <c r="H27" i="24"/>
  <c r="H29" i="24" s="1"/>
  <c r="E110" i="24"/>
  <c r="E29" i="24" s="1"/>
  <c r="H24" i="24" l="1"/>
  <c r="H26" i="24" s="1"/>
  <c r="I64" i="24"/>
  <c r="I24" i="24"/>
  <c r="I26" i="24" s="1"/>
  <c r="I27" i="24"/>
  <c r="I29" i="24" s="1"/>
  <c r="E42" i="24"/>
  <c r="D412" i="24"/>
  <c r="D66" i="24" s="1"/>
  <c r="D102" i="24" s="1"/>
  <c r="E40" i="24"/>
  <c r="E26" i="24" s="1"/>
  <c r="E30" i="24" s="1"/>
  <c r="E32" i="24" s="1"/>
  <c r="H31" i="24" s="1"/>
  <c r="E412" i="24"/>
  <c r="E66" i="24" s="1"/>
  <c r="E102" i="24" s="1"/>
  <c r="H30" i="24"/>
  <c r="D64" i="24"/>
  <c r="D30" i="24"/>
  <c r="D32" i="24" s="1"/>
  <c r="I30" i="24" l="1"/>
  <c r="E64" i="24"/>
  <c r="H32" i="24"/>
  <c r="I31" i="24" s="1"/>
  <c r="I32" i="24" s="1"/>
  <c r="G399" i="24"/>
  <c r="G398" i="24"/>
  <c r="G397" i="24"/>
  <c r="G396" i="24" s="1"/>
  <c r="G69" i="24" l="1"/>
  <c r="G68" i="24" s="1"/>
  <c r="G66" i="24" s="1"/>
  <c r="G102" i="24" s="1"/>
  <c r="G395" i="24"/>
  <c r="G60" i="24" l="1"/>
  <c r="G110" i="24"/>
  <c r="G59" i="24"/>
  <c r="G40" i="24" s="1"/>
  <c r="G27" i="24" l="1"/>
  <c r="G29" i="24" s="1"/>
  <c r="G412" i="24"/>
  <c r="G64" i="24"/>
  <c r="G24" i="24"/>
  <c r="G26" i="24" s="1"/>
  <c r="G30" i="24" l="1"/>
  <c r="G32" i="24" s="1"/>
  <c r="J315" i="29"/>
  <c r="J121" i="29" s="1"/>
  <c r="N121" i="29" l="1"/>
  <c r="N113" i="29"/>
  <c r="K121" i="29"/>
  <c r="J27" i="29"/>
  <c r="J519" i="29"/>
  <c r="K519" i="29" s="1"/>
  <c r="K27" i="29" l="1"/>
  <c r="J29" i="29"/>
  <c r="K29" i="29" l="1"/>
  <c r="J30" i="29"/>
  <c r="J32" i="29" l="1"/>
  <c r="K30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Dražen</author>
  </authors>
  <commentList>
    <comment ref="D16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E16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F16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Dražen</author>
  </authors>
  <commentList>
    <comment ref="D17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E17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F172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Dražen</author>
  </authors>
  <commentList>
    <comment ref="D17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E175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F175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Dražen</author>
  </authors>
  <commentList>
    <comment ref="D174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E174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F174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Dražen</author>
  </authors>
  <commentList>
    <comment ref="D175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E175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F175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sharedStrings.xml><?xml version="1.0" encoding="utf-8"?>
<sst xmlns="http://schemas.openxmlformats.org/spreadsheetml/2006/main" count="2670" uniqueCount="233">
  <si>
    <t xml:space="preserve">32          </t>
  </si>
  <si>
    <t>PRIHODI</t>
  </si>
  <si>
    <t>PRAVNI IZVORI:</t>
  </si>
  <si>
    <t>RAČUN - KONTO</t>
  </si>
  <si>
    <t>RASHODI</t>
  </si>
  <si>
    <t>PRIHODI POSLOVANJA</t>
  </si>
  <si>
    <t>PRIHODI IZ PRORAČUNA</t>
  </si>
  <si>
    <t>PRIHODI OD IMOVINE</t>
  </si>
  <si>
    <t>Ostali nespomenuti rashodi poslovanja</t>
  </si>
  <si>
    <t>Plaće zaposlenika</t>
  </si>
  <si>
    <t>RASHODI POSLOVANJA</t>
  </si>
  <si>
    <t>MATERIJALNI RASHODI</t>
  </si>
  <si>
    <t>Rashodi za materijal i energiju</t>
  </si>
  <si>
    <t>SVEUKUPNO</t>
  </si>
  <si>
    <t>Knjige u knjižnici</t>
  </si>
  <si>
    <t>RASHODI za nabavu nefinancijske imovine</t>
  </si>
  <si>
    <t>ŠIFRA</t>
  </si>
  <si>
    <t>RASHODI ZA ZAPOSLENE</t>
  </si>
  <si>
    <t>Doprinosi na plaće</t>
  </si>
  <si>
    <t>Naknade troškova zaposlenima-prijevoz</t>
  </si>
  <si>
    <t>OSNOVNA ŠKOLA JOAKIMA RAKOVCA SVETI LOVREČ PAZENATIČKI</t>
  </si>
  <si>
    <t>Naknade troškova zaposlenima</t>
  </si>
  <si>
    <t>Rashodi za usluge</t>
  </si>
  <si>
    <t>Ostali financijski rashodi</t>
  </si>
  <si>
    <t>Ostale naknade građanima i kućanstvima iz proračuna</t>
  </si>
  <si>
    <t>FINANCIJSKI RASHODI</t>
  </si>
  <si>
    <t>Rashodi za nabavu proizvedene dugotrajne imovine</t>
  </si>
  <si>
    <t>Postrojenja i oprema</t>
  </si>
  <si>
    <t>Materijalni rashodi</t>
  </si>
  <si>
    <t xml:space="preserve">Rashodi za usluge </t>
  </si>
  <si>
    <t>AKTIVNOST:</t>
  </si>
  <si>
    <t xml:space="preserve"> Redovna djelatnost osnovnih škola-minimalni standard</t>
  </si>
  <si>
    <t>A210101</t>
  </si>
  <si>
    <t>A210102</t>
  </si>
  <si>
    <t>Materijalni rashodi OŠ po stvarnom trošku</t>
  </si>
  <si>
    <t xml:space="preserve">Materijalni rashodi OŠ po kriterijima </t>
  </si>
  <si>
    <t>A230106</t>
  </si>
  <si>
    <t>A210201</t>
  </si>
  <si>
    <t>Materijalni rashodi OŠ po stvarnom trošku iznad standarda</t>
  </si>
  <si>
    <t>3.</t>
  </si>
  <si>
    <t>2.</t>
  </si>
  <si>
    <t>1.</t>
  </si>
  <si>
    <t>A230119</t>
  </si>
  <si>
    <t>A230138</t>
  </si>
  <si>
    <t>Izvori financiranja: Vlastiti prihodi</t>
  </si>
  <si>
    <t>Sveti Lovreč,</t>
  </si>
  <si>
    <t>POMOĆI IZ INOZEMSTVA I OD SUBJEKATA UNUTAR OPĆEG PRORAČUNA</t>
  </si>
  <si>
    <t>Pomoći iz državnog proračuna temeljem prijenosa EU sredstava</t>
  </si>
  <si>
    <t>PRIHODI OD PRODANIH PROIZVODA  I PRUŽENIH USLUGA</t>
  </si>
  <si>
    <t>PRIHODI OD ADMINIST. PRISTOJBI I PO POSEBNIM PROPISIMA</t>
  </si>
  <si>
    <t>4.</t>
  </si>
  <si>
    <t>5.</t>
  </si>
  <si>
    <t>6.</t>
  </si>
  <si>
    <t>7.</t>
  </si>
  <si>
    <t>8.</t>
  </si>
  <si>
    <t>9.</t>
  </si>
  <si>
    <t>PRIHODI OD NEFINANCIJSKE IMOVINE</t>
  </si>
  <si>
    <t>RASHODI ZA NEFINANCIJSKU IMOVINU</t>
  </si>
  <si>
    <t>PRIHODI UKUPNO (1 + 2)</t>
  </si>
  <si>
    <t>RASHODI UKUPNO (4 + 5)</t>
  </si>
  <si>
    <t>RAZLIKA - VIŠAK / MANJAK (3 - 6)</t>
  </si>
  <si>
    <t>RAZLIKA - VIŠAK / MANJAK (7 + 8)</t>
  </si>
  <si>
    <t>-</t>
  </si>
  <si>
    <t>Red. br.</t>
  </si>
  <si>
    <t>Gradski trg 1, 52448 Sveti Lovreč Pazenatički</t>
  </si>
  <si>
    <t>A230104</t>
  </si>
  <si>
    <t>NAKNADE GRAĐ. I KUĆANSTVIMA NA TEMELJ.OSIGUR. I DR. NAKNADE</t>
  </si>
  <si>
    <t>A230115</t>
  </si>
  <si>
    <t>Ostali programi - Zavičajna nastava</t>
  </si>
  <si>
    <t>58300</t>
  </si>
  <si>
    <t>A230102</t>
  </si>
  <si>
    <t>Županijska natjecanja</t>
  </si>
  <si>
    <t>A230134</t>
  </si>
  <si>
    <t>A230107</t>
  </si>
  <si>
    <t>Ostali rashodi za zaposlene:Jubilarne nag., darovi za djecu, pomoći i ostalo</t>
  </si>
  <si>
    <t>K240501</t>
  </si>
  <si>
    <t>K240502</t>
  </si>
  <si>
    <t>A230199</t>
  </si>
  <si>
    <t>Izvori financiranja: Prihodi od Županijskog proračuna</t>
  </si>
  <si>
    <t>A420101</t>
  </si>
  <si>
    <t>A230197</t>
  </si>
  <si>
    <t>Donacije od pravnih i fizičkih osoba izvan općeg proračuna</t>
  </si>
  <si>
    <t>Izvori financiranja: Prihodi od Županijskog proračuna za EU projekt MOZAIK 3</t>
  </si>
  <si>
    <t>A420102</t>
  </si>
  <si>
    <t>Izvori financiranja: Decentralizirana sredstva za kapitalno za OŠ</t>
  </si>
  <si>
    <t>Izvori financiranja: Općina Sveti Lovreč</t>
  </si>
  <si>
    <t>A230116</t>
  </si>
  <si>
    <t>Izvor financiranja: Prihodi od MZO</t>
  </si>
  <si>
    <t>A230203</t>
  </si>
  <si>
    <t>Izvori financiranja: Istarska županija</t>
  </si>
  <si>
    <t>Izvori financiranja: MZO za proračunske korisnike</t>
  </si>
  <si>
    <t>VIŠAK PRIHODA IZ PRETHODIH RAZDOBLJA</t>
  </si>
  <si>
    <t>Knjige - udžbenici za učenike</t>
  </si>
  <si>
    <t>A230184</t>
  </si>
  <si>
    <t>A230103</t>
  </si>
  <si>
    <t>A210104</t>
  </si>
  <si>
    <t>AKTIVNOST: Plaće i drugi rashodi za zaposlene osnovnih škola</t>
  </si>
  <si>
    <t>53086</t>
  </si>
  <si>
    <t>Izvor financiranja: Hrvatski zavod za zapošljavanje za proračunske korisnike</t>
  </si>
  <si>
    <t>PLAN 2022.</t>
  </si>
  <si>
    <t>PROJEKCIJA PLANA 2024.</t>
  </si>
  <si>
    <t>A230130</t>
  </si>
  <si>
    <t>Zakon o fiskalnoj odgovornosti (NN 111/18)</t>
  </si>
  <si>
    <t>Pravilnik o proračunskim klasifikacijama (NN 26/10), Pravilnik o izmjenama i dopunama Pravilnika o proračunskim klasifikacijama (NN 120/13, 1/20)</t>
  </si>
  <si>
    <t>PLAN 2022.        1. izmjene</t>
  </si>
  <si>
    <t>A230202</t>
  </si>
  <si>
    <t>Zakon o proračunu (NN 87/08), Zakon o izmjenama i dopunama Zakona o proračunu (NN 136/12, 15/15 i 144/21)</t>
  </si>
  <si>
    <t>Pravilnik o proračunskom računovodstvu i računskom planu (NN 124/14), Pravilnik o izmj. i dop. P. o prorač. Rač. i rač. planu (NN 115/15, 87/16, 3/18, 126/19, 108/20)</t>
  </si>
  <si>
    <t>FINANCIJSKI PLAN ZA 2023. GODINU                                                                                                           PROJEKCIJE ZA 2024. I 2025. GODINU</t>
  </si>
  <si>
    <t>PROJEKCIJA PLANA 2025.</t>
  </si>
  <si>
    <t>PLAN 2023.</t>
  </si>
  <si>
    <t>PLAN 2023. KN</t>
  </si>
  <si>
    <t>KN</t>
  </si>
  <si>
    <t>EUR</t>
  </si>
  <si>
    <t>II - POSEBNI DIO - PLAN RASHODA I IZDATAKA</t>
  </si>
  <si>
    <t>0912 - OSNOVNO  OBRAZOVANJE</t>
  </si>
  <si>
    <t>53082</t>
  </si>
  <si>
    <t>Donacije Zaklada Hrvatska za djecu</t>
  </si>
  <si>
    <t>Ministarstva i državne institucije za proračunske korisnike</t>
  </si>
  <si>
    <t>Gradovi i općine za proračunske korisnike</t>
  </si>
  <si>
    <t>Europska Unija</t>
  </si>
  <si>
    <t>Vlastiti prihodi proračunskih korisnika</t>
  </si>
  <si>
    <t>Prihodi za posebne namjene za proračunske korisnike</t>
  </si>
  <si>
    <t>Nenamjenski prihodi i primici</t>
  </si>
  <si>
    <t>Decentralizirana sredstva</t>
  </si>
  <si>
    <t>Europska unija</t>
  </si>
  <si>
    <t>IA - OPĆI DIO - SAŽETAK RAČUNA PRIHODA I RASHODA</t>
  </si>
  <si>
    <t>IB - OPĆI DIO - PRIHODI I RASHODI ISKAZANI PREMA IZVORIMA FINANCIRANJA I EKONOMSKOJ KLASIFIKACIJI</t>
  </si>
  <si>
    <t>OPIS</t>
  </si>
  <si>
    <t>RASIHODI POSLOVANJA</t>
  </si>
  <si>
    <t>xxxxxx</t>
  </si>
  <si>
    <t>Decentralizirana sredstva za osnovne škole</t>
  </si>
  <si>
    <t>UKUPNO RASHODI</t>
  </si>
  <si>
    <t>Redovna djelatnost osnovnih škola - iznad standarda</t>
  </si>
  <si>
    <t>Ministarstvo znanosti i obrazovanja za proračunske korisnike</t>
  </si>
  <si>
    <t>Plaće i drugi rashodi za zaposlene osnovnih škola</t>
  </si>
  <si>
    <t>Nenamjenski prihodi i primici - Istarska županija</t>
  </si>
  <si>
    <t>Programi obrazovanja iznad standarda</t>
  </si>
  <si>
    <t>Prihodi za posebne namjene za osnovne škole</t>
  </si>
  <si>
    <t>Grad Poreč za proračunske korisnike</t>
  </si>
  <si>
    <t>Općina Sveti Lovreč za proračunske korisnike</t>
  </si>
  <si>
    <t>Produženi boravak</t>
  </si>
  <si>
    <t>Ostali programi i projekti</t>
  </si>
  <si>
    <t>Školski list, časopisi i knjige</t>
  </si>
  <si>
    <t>Nagrade za učenike</t>
  </si>
  <si>
    <t>Školski preventivni programi</t>
  </si>
  <si>
    <t>Sudjelovanje na smotrama i radionicamač</t>
  </si>
  <si>
    <t>Projekt "Osiguranje prehrane djece u osnovnim školama"</t>
  </si>
  <si>
    <t>Zaklada "Hrvatska za djecu"</t>
  </si>
  <si>
    <t>Školska shema</t>
  </si>
  <si>
    <t>Ministarstvo poljoprivrede za proračunske korisnike</t>
  </si>
  <si>
    <t>Vlastiti prihodi osnovnih škola</t>
  </si>
  <si>
    <t>Materijalni troškovi OŠ po stvarnom trošku - drugi izvori</t>
  </si>
  <si>
    <t>A240101</t>
  </si>
  <si>
    <t>Građanski odgoj</t>
  </si>
  <si>
    <t>Investicijsko održavanje osnovnih škola</t>
  </si>
  <si>
    <t>Investicijsko održavanje osnovnih škola - minimalni standard</t>
  </si>
  <si>
    <t>Opremanje u osnovnim školama</t>
  </si>
  <si>
    <t>Školski namještaj i oprema</t>
  </si>
  <si>
    <t>Minstarstvo znanoti i obrazovanja za proračunske korisnike</t>
  </si>
  <si>
    <t>Opremanje knjižnica</t>
  </si>
  <si>
    <t>Provedba projekta MOZAIK 5</t>
  </si>
  <si>
    <t>Strukturni fondovi EU</t>
  </si>
  <si>
    <t>Školska kuhinja</t>
  </si>
  <si>
    <t>AKTIVNOST: Financiranje troškova zaposlenika - asistent u nastavi</t>
  </si>
  <si>
    <t>AKTIVNOST: Tekuće i investicijsko održavanje iznad standarda</t>
  </si>
  <si>
    <t>AKTIVNOST: Tekuće i investicijsko održavanje</t>
  </si>
  <si>
    <t>AKTIVNOST:  Izborni i dodatni programi - projekt MZO</t>
  </si>
  <si>
    <t>AKTIVNOST:  Medni dan</t>
  </si>
  <si>
    <t>AKTIVNOST: Opremanje u osnovnim školama</t>
  </si>
  <si>
    <t>AKTIVNOST: Opremanje knjižnica</t>
  </si>
  <si>
    <t>RASHODI ZA NABAVU NEPROIZVEDENE DUGOTRAJNE IMOVINE</t>
  </si>
  <si>
    <t>NAKNADE GRAĐANIMA I KUĆANSTVIMA</t>
  </si>
  <si>
    <t>RASHODI ZA NABAVU NEFINANCIJSKE IMOVINE</t>
  </si>
  <si>
    <t>P R I H O D I  S V E U K U P N O</t>
  </si>
  <si>
    <t>R A S H O D I   S V E U K U P N O</t>
  </si>
  <si>
    <t>KLASA: 400-02/22-01/1</t>
  </si>
  <si>
    <t>MOZAIK 5</t>
  </si>
  <si>
    <t>T921101</t>
  </si>
  <si>
    <t>22.12.2022.</t>
  </si>
  <si>
    <t>URBROJ: 2167-22-03-22-2</t>
  </si>
  <si>
    <t>PLAN 2023.       1. izmjene</t>
  </si>
  <si>
    <t>Prehrana za učenike u OŠ</t>
  </si>
  <si>
    <t>A230208</t>
  </si>
  <si>
    <t>A230209</t>
  </si>
  <si>
    <t>Menstrualne higijenske potrepštine</t>
  </si>
  <si>
    <t>Ostali rashodi</t>
  </si>
  <si>
    <t>Tekuće donacije</t>
  </si>
  <si>
    <t>OSTALI RASHODI</t>
  </si>
  <si>
    <t>Kapitalna ulaganja u osnovne školame</t>
  </si>
  <si>
    <t>K240301</t>
  </si>
  <si>
    <t>Projektna dokumentacija osnovnih škola</t>
  </si>
  <si>
    <t>Decentralizirana sredstva za kapitalno za osnovne škole</t>
  </si>
  <si>
    <t>Rashodi za dodatna ulaganja na nefinancijskoj imovini</t>
  </si>
  <si>
    <t>Dodatna ulaganja na građevinskim objektima</t>
  </si>
  <si>
    <t>RASHODI ZA DODATNA ULAGANJA NA NEFINANCIJSKOJ IMOVINI</t>
  </si>
  <si>
    <t>K240510</t>
  </si>
  <si>
    <t>Opremanje školskih kuhinja u OŠ</t>
  </si>
  <si>
    <t>Minstarstvo znanoti i obrazovanja za projekte IŽ</t>
  </si>
  <si>
    <t>Ministarstva i državne ustanove</t>
  </si>
  <si>
    <t>1. izmjene i dopune</t>
  </si>
  <si>
    <t>URBROJ: 2167-22-06-23-6</t>
  </si>
  <si>
    <t>PLAN 2023.       izvršenje 1-6</t>
  </si>
  <si>
    <t>A230135</t>
  </si>
  <si>
    <t>Školsko sportsko natjecanje</t>
  </si>
  <si>
    <t>Proračunski korisnici za proračunske korisnike</t>
  </si>
  <si>
    <t>Ostale institucije za proračunske korisnike</t>
  </si>
  <si>
    <t>Donacije za proračunske korisnike</t>
  </si>
  <si>
    <t>27.07.2023.</t>
  </si>
  <si>
    <t>Izvršenje 1.-6.mj. 2023.g.</t>
  </si>
  <si>
    <t>URBROJ: 2167-22-06-23-7</t>
  </si>
  <si>
    <t>28.11.2023.</t>
  </si>
  <si>
    <t>URBROJ: 2167-22-06-23-8</t>
  </si>
  <si>
    <t>PLAN 2023.       2. izmjene</t>
  </si>
  <si>
    <t>Donacije za osnovne škole</t>
  </si>
  <si>
    <t>Donacije</t>
  </si>
  <si>
    <t>MOZAIK 6</t>
  </si>
  <si>
    <t>Provedba projekta MOZAIK 6</t>
  </si>
  <si>
    <t>21.07.2023.</t>
  </si>
  <si>
    <t>2. izmjene i dopune</t>
  </si>
  <si>
    <t>i z v r š e nj e</t>
  </si>
  <si>
    <t>Zakon o proračunu (NN 144/21)</t>
  </si>
  <si>
    <t>Zakon o fiskalnoj odgovornosti (NN 111/18), Zakon o izmjenama i dopunama Zakona o fiskalnoj odgovornosti (NN 83/23)</t>
  </si>
  <si>
    <t>Pravilnik o proračunskom računovodstvu i Računskom planu (NN 158/23)</t>
  </si>
  <si>
    <t>PLAN 2023. izvršenje</t>
  </si>
  <si>
    <t>INDEKS</t>
  </si>
  <si>
    <t>Sudjelovanje na smotrama i radionicama</t>
  </si>
  <si>
    <t>Školska sportska natjecanja</t>
  </si>
  <si>
    <t>Ostale institucije za osnovne škole</t>
  </si>
  <si>
    <t>Pomoćnici u nastavi</t>
  </si>
  <si>
    <t>26.03.2024.</t>
  </si>
  <si>
    <t>KLASA: 400-02/24-01/1</t>
  </si>
  <si>
    <t>URBROJ: 2167-22-06-24-1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</si>
</sst>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18"/>
      <color theme="3" tint="-0.249977111117893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1"/>
      <color theme="3" tint="-0.249977111117893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wrapText="1"/>
    </xf>
    <xf numFmtId="0" fontId="2" fillId="0" borderId="0"/>
    <xf numFmtId="0" fontId="2" fillId="0" borderId="0"/>
    <xf numFmtId="9" fontId="21" fillId="0" borderId="0" applyFont="0" applyFill="0" applyBorder="0" applyAlignment="0" applyProtection="0"/>
  </cellStyleXfs>
  <cellXfs count="135">
    <xf numFmtId="0" fontId="0" fillId="0" borderId="0" xfId="0">
      <alignment wrapText="1"/>
    </xf>
    <xf numFmtId="4" fontId="3" fillId="0" borderId="0" xfId="0" applyNumberFormat="1" applyFont="1">
      <alignment wrapText="1"/>
    </xf>
    <xf numFmtId="0" fontId="3" fillId="0" borderId="1" xfId="0" applyFont="1" applyBorder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>
      <alignment wrapText="1"/>
    </xf>
    <xf numFmtId="0" fontId="3" fillId="0" borderId="0" xfId="0" applyFont="1">
      <alignment wrapText="1"/>
    </xf>
    <xf numFmtId="49" fontId="3" fillId="0" borderId="1" xfId="0" applyNumberFormat="1" applyFont="1" applyBorder="1">
      <alignment wrapText="1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49" fontId="1" fillId="0" borderId="3" xfId="1" applyNumberFormat="1" applyFont="1" applyBorder="1" applyAlignment="1">
      <alignment horizontal="left" wrapText="1"/>
    </xf>
    <xf numFmtId="0" fontId="10" fillId="0" borderId="0" xfId="0" applyFo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quotePrefix="1" applyFont="1">
      <alignment wrapText="1"/>
    </xf>
    <xf numFmtId="0" fontId="1" fillId="0" borderId="0" xfId="0" applyFont="1">
      <alignment wrapText="1"/>
    </xf>
    <xf numFmtId="164" fontId="1" fillId="0" borderId="0" xfId="0" applyNumberFormat="1" applyFont="1">
      <alignment wrapText="1"/>
    </xf>
    <xf numFmtId="0" fontId="1" fillId="0" borderId="2" xfId="0" applyFont="1" applyBorder="1" applyAlignment="1">
      <alignment horizontal="right" vertical="top" wrapText="1"/>
    </xf>
    <xf numFmtId="4" fontId="1" fillId="0" borderId="0" xfId="0" applyNumberFormat="1" applyFont="1">
      <alignment wrapText="1"/>
    </xf>
    <xf numFmtId="49" fontId="1" fillId="0" borderId="1" xfId="0" applyNumberFormat="1" applyFont="1" applyBorder="1">
      <alignment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0" fontId="1" fillId="0" borderId="3" xfId="1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1" fillId="0" borderId="3" xfId="0" applyFont="1" applyBorder="1">
      <alignment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 vertical="center" wrapText="1"/>
    </xf>
    <xf numFmtId="4" fontId="10" fillId="0" borderId="0" xfId="0" applyNumberFormat="1" applyFont="1">
      <alignment wrapText="1"/>
    </xf>
    <xf numFmtId="0" fontId="3" fillId="0" borderId="3" xfId="0" applyFont="1" applyBorder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>
      <alignment wrapText="1"/>
    </xf>
    <xf numFmtId="0" fontId="3" fillId="0" borderId="2" xfId="0" applyFont="1" applyBorder="1">
      <alignment wrapText="1"/>
    </xf>
    <xf numFmtId="0" fontId="12" fillId="0" borderId="0" xfId="0" applyFont="1" applyAlignment="1">
      <alignment horizontal="right" vertical="center" wrapText="1"/>
    </xf>
    <xf numFmtId="4" fontId="12" fillId="0" borderId="0" xfId="0" applyNumberFormat="1" applyFo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>
      <alignment wrapText="1"/>
    </xf>
    <xf numFmtId="0" fontId="1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2" applyFont="1" applyBorder="1" applyAlignment="1">
      <alignment horizontal="left" wrapText="1"/>
    </xf>
    <xf numFmtId="0" fontId="12" fillId="0" borderId="0" xfId="0" applyFont="1">
      <alignment wrapText="1"/>
    </xf>
    <xf numFmtId="4" fontId="3" fillId="0" borderId="1" xfId="0" applyNumberFormat="1" applyFont="1" applyBorder="1">
      <alignment wrapText="1"/>
    </xf>
    <xf numFmtId="4" fontId="1" fillId="0" borderId="1" xfId="0" applyNumberFormat="1" applyFont="1" applyBorder="1">
      <alignment wrapText="1"/>
    </xf>
    <xf numFmtId="164" fontId="3" fillId="0" borderId="1" xfId="0" applyNumberFormat="1" applyFont="1" applyBorder="1">
      <alignment wrapText="1"/>
    </xf>
    <xf numFmtId="0" fontId="1" fillId="0" borderId="2" xfId="0" applyFont="1" applyBorder="1">
      <alignment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" fillId="2" borderId="0" xfId="0" applyFont="1" applyFill="1">
      <alignment wrapText="1"/>
    </xf>
    <xf numFmtId="0" fontId="6" fillId="2" borderId="0" xfId="0" applyFont="1" applyFill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2" fillId="2" borderId="0" xfId="0" applyNumberFormat="1" applyFont="1" applyFill="1">
      <alignment wrapText="1"/>
    </xf>
    <xf numFmtId="4" fontId="3" fillId="2" borderId="0" xfId="0" applyNumberFormat="1" applyFont="1" applyFill="1">
      <alignment wrapText="1"/>
    </xf>
    <xf numFmtId="0" fontId="10" fillId="2" borderId="0" xfId="0" applyFont="1" applyFill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>
      <alignment wrapText="1"/>
    </xf>
    <xf numFmtId="0" fontId="16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9" fillId="2" borderId="0" xfId="0" applyFont="1" applyFill="1" applyAlignment="1">
      <alignment horizontal="center" vertical="center" wrapText="1"/>
    </xf>
    <xf numFmtId="4" fontId="14" fillId="0" borderId="1" xfId="0" applyNumberFormat="1" applyFont="1" applyBorder="1">
      <alignment wrapText="1"/>
    </xf>
    <xf numFmtId="4" fontId="15" fillId="0" borderId="1" xfId="0" applyNumberFormat="1" applyFont="1" applyBorder="1">
      <alignment wrapText="1"/>
    </xf>
    <xf numFmtId="4" fontId="15" fillId="0" borderId="1" xfId="0" applyNumberFormat="1" applyFont="1" applyBorder="1" applyAlignment="1">
      <alignment horizontal="right" vertical="center" wrapText="1"/>
    </xf>
    <xf numFmtId="4" fontId="14" fillId="2" borderId="0" xfId="0" applyNumberFormat="1" applyFont="1" applyFill="1">
      <alignment wrapText="1"/>
    </xf>
    <xf numFmtId="4" fontId="15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4" fontId="20" fillId="0" borderId="0" xfId="0" applyNumberFormat="1" applyFont="1">
      <alignment wrapText="1"/>
    </xf>
    <xf numFmtId="0" fontId="20" fillId="0" borderId="0" xfId="0" applyFont="1">
      <alignment wrapText="1"/>
    </xf>
    <xf numFmtId="0" fontId="20" fillId="2" borderId="0" xfId="0" applyFont="1" applyFill="1">
      <alignment wrapText="1"/>
    </xf>
    <xf numFmtId="0" fontId="15" fillId="2" borderId="0" xfId="0" applyFont="1" applyFill="1">
      <alignment wrapText="1"/>
    </xf>
    <xf numFmtId="0" fontId="3" fillId="0" borderId="0" xfId="0" applyFont="1" applyAlignment="1">
      <alignment horizontal="right" vertical="center" wrapText="1"/>
    </xf>
    <xf numFmtId="9" fontId="3" fillId="0" borderId="1" xfId="3" applyFont="1" applyBorder="1" applyAlignment="1">
      <alignment horizontal="right" vertical="center" wrapText="1"/>
    </xf>
    <xf numFmtId="9" fontId="3" fillId="0" borderId="1" xfId="3" applyFont="1" applyFill="1" applyBorder="1" applyAlignment="1">
      <alignment wrapText="1"/>
    </xf>
    <xf numFmtId="9" fontId="1" fillId="0" borderId="1" xfId="3" applyFont="1" applyFill="1" applyBorder="1" applyAlignment="1">
      <alignment wrapText="1"/>
    </xf>
    <xf numFmtId="9" fontId="3" fillId="0" borderId="1" xfId="3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2" xfId="0" applyFont="1" applyBorder="1">
      <alignment wrapText="1"/>
    </xf>
    <xf numFmtId="0" fontId="1" fillId="0" borderId="3" xfId="0" applyFont="1" applyBorder="1">
      <alignment wrapText="1"/>
    </xf>
    <xf numFmtId="0" fontId="5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7" xfId="1" applyFont="1" applyBorder="1" applyAlignment="1">
      <alignment horizontal="left" wrapText="1"/>
    </xf>
    <xf numFmtId="0" fontId="1" fillId="0" borderId="8" xfId="1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2" xfId="1" applyNumberFormat="1" applyFont="1" applyBorder="1" applyAlignment="1">
      <alignment horizontal="left" wrapText="1"/>
    </xf>
    <xf numFmtId="49" fontId="1" fillId="0" borderId="3" xfId="1" applyNumberFormat="1" applyFont="1" applyBorder="1" applyAlignment="1">
      <alignment horizontal="left" wrapText="1"/>
    </xf>
    <xf numFmtId="0" fontId="1" fillId="0" borderId="2" xfId="1" applyFont="1" applyBorder="1" applyAlignment="1">
      <alignment horizontal="left" wrapText="1"/>
    </xf>
    <xf numFmtId="0" fontId="1" fillId="0" borderId="3" xfId="1" applyFont="1" applyBorder="1" applyAlignment="1">
      <alignment horizontal="left" wrapText="1"/>
    </xf>
    <xf numFmtId="0" fontId="3" fillId="0" borderId="9" xfId="0" applyFont="1" applyBorder="1">
      <alignment wrapText="1"/>
    </xf>
    <xf numFmtId="0" fontId="3" fillId="0" borderId="3" xfId="0" applyFont="1" applyBorder="1">
      <alignment wrapText="1"/>
    </xf>
    <xf numFmtId="0" fontId="3" fillId="0" borderId="2" xfId="0" applyFont="1" applyBorder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0" fillId="0" borderId="5" xfId="0" applyFont="1" applyBorder="1">
      <alignment wrapText="1"/>
    </xf>
  </cellXfs>
  <cellStyles count="4">
    <cellStyle name="Normal" xfId="0" builtinId="0"/>
    <cellStyle name="Obično_List4" xfId="1" xr:uid="{00000000-0005-0000-0000-000001000000}"/>
    <cellStyle name="Obično_List5" xfId="2" xr:uid="{00000000-0005-0000-0000-000002000000}"/>
    <cellStyle name="Percent" xfId="3" builtinId="5"/>
  </cellStyles>
  <dxfs count="267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421"/>
  <sheetViews>
    <sheetView topLeftCell="A266" workbookViewId="0">
      <selection activeCell="H51" sqref="H51"/>
    </sheetView>
  </sheetViews>
  <sheetFormatPr defaultColWidth="9.140625" defaultRowHeight="12.75" x14ac:dyDescent="0.2"/>
  <cols>
    <col min="1" max="1" width="11.28515625" style="20" customWidth="1"/>
    <col min="2" max="2" width="12.140625" style="20" customWidth="1"/>
    <col min="3" max="3" width="67.7109375" style="20" customWidth="1"/>
    <col min="4" max="5" width="15.5703125" style="20" hidden="1" customWidth="1"/>
    <col min="6" max="9" width="15.5703125" style="20" customWidth="1"/>
    <col min="10" max="10" width="12.7109375" style="20" bestFit="1" customWidth="1"/>
    <col min="11" max="11" width="14.42578125" style="20" bestFit="1" customWidth="1"/>
    <col min="12" max="16384" width="9.140625" style="20"/>
  </cols>
  <sheetData>
    <row r="1" spans="1:9" ht="15" customHeight="1" x14ac:dyDescent="0.2">
      <c r="A1" s="108" t="s">
        <v>20</v>
      </c>
      <c r="B1" s="108"/>
      <c r="C1" s="108"/>
      <c r="D1" s="42"/>
      <c r="E1" s="42"/>
      <c r="F1" s="42"/>
      <c r="G1" s="42"/>
    </row>
    <row r="2" spans="1:9" ht="15" customHeight="1" x14ac:dyDescent="0.2">
      <c r="A2" s="109" t="s">
        <v>64</v>
      </c>
      <c r="B2" s="109"/>
      <c r="C2" s="109"/>
    </row>
    <row r="3" spans="1:9" ht="9" customHeight="1" x14ac:dyDescent="0.2">
      <c r="B3" s="19"/>
    </row>
    <row r="4" spans="1:9" ht="15" customHeight="1" x14ac:dyDescent="0.2">
      <c r="A4" s="13" t="s">
        <v>176</v>
      </c>
      <c r="B4" s="13"/>
    </row>
    <row r="5" spans="1:9" ht="15" customHeight="1" x14ac:dyDescent="0.2">
      <c r="A5" s="13" t="s">
        <v>180</v>
      </c>
      <c r="B5" s="13"/>
    </row>
    <row r="6" spans="1:9" ht="15" customHeight="1" x14ac:dyDescent="0.2">
      <c r="A6" s="13" t="s">
        <v>45</v>
      </c>
      <c r="B6" s="13" t="s">
        <v>179</v>
      </c>
    </row>
    <row r="7" spans="1:9" ht="15" customHeight="1" x14ac:dyDescent="0.2">
      <c r="B7" s="13"/>
    </row>
    <row r="9" spans="1:9" ht="45.75" customHeight="1" x14ac:dyDescent="0.2">
      <c r="B9" s="110" t="s">
        <v>108</v>
      </c>
      <c r="C9" s="110"/>
      <c r="D9" s="110"/>
      <c r="E9" s="110"/>
      <c r="F9" s="110"/>
      <c r="G9" s="110"/>
      <c r="H9" s="110"/>
    </row>
    <row r="10" spans="1:9" ht="26.25" customHeight="1" x14ac:dyDescent="0.2">
      <c r="B10" s="111"/>
      <c r="C10" s="111"/>
      <c r="D10" s="111"/>
      <c r="E10" s="111"/>
      <c r="F10" s="111"/>
      <c r="G10" s="111"/>
      <c r="H10" s="111"/>
    </row>
    <row r="11" spans="1:9" ht="26.25" customHeight="1" x14ac:dyDescent="0.2">
      <c r="B11" s="45"/>
      <c r="C11" s="45"/>
      <c r="D11" s="45"/>
      <c r="E11" s="45"/>
      <c r="F11" s="45"/>
      <c r="G11" s="45"/>
      <c r="H11" s="45"/>
    </row>
    <row r="12" spans="1:9" x14ac:dyDescent="0.2">
      <c r="B12" s="108" t="s">
        <v>2</v>
      </c>
      <c r="C12" s="108"/>
      <c r="D12" s="108"/>
      <c r="E12" s="108"/>
      <c r="F12" s="108"/>
      <c r="G12" s="108"/>
      <c r="H12" s="108"/>
    </row>
    <row r="13" spans="1:9" ht="12.75" customHeight="1" x14ac:dyDescent="0.2">
      <c r="B13" s="107" t="s">
        <v>106</v>
      </c>
      <c r="C13" s="107"/>
      <c r="D13" s="107"/>
      <c r="E13" s="107"/>
      <c r="F13" s="107"/>
      <c r="G13" s="107"/>
      <c r="H13" s="107"/>
      <c r="I13" s="107"/>
    </row>
    <row r="14" spans="1:9" ht="12.75" customHeight="1" x14ac:dyDescent="0.2">
      <c r="B14" s="107" t="s">
        <v>102</v>
      </c>
      <c r="C14" s="107"/>
      <c r="D14" s="107"/>
      <c r="E14" s="107"/>
      <c r="F14" s="107"/>
      <c r="G14" s="107"/>
      <c r="H14" s="107"/>
      <c r="I14" s="107"/>
    </row>
    <row r="15" spans="1:9" ht="12.75" customHeight="1" x14ac:dyDescent="0.2">
      <c r="B15" s="109" t="s">
        <v>103</v>
      </c>
      <c r="C15" s="109"/>
      <c r="D15" s="109"/>
      <c r="E15" s="109"/>
      <c r="F15" s="109"/>
      <c r="G15" s="109"/>
      <c r="H15" s="109"/>
      <c r="I15" s="109"/>
    </row>
    <row r="16" spans="1:9" ht="12.75" customHeight="1" x14ac:dyDescent="0.2">
      <c r="B16" s="109" t="s">
        <v>107</v>
      </c>
      <c r="C16" s="109"/>
      <c r="D16" s="109"/>
      <c r="E16" s="109"/>
      <c r="F16" s="109"/>
      <c r="G16" s="109"/>
      <c r="H16" s="109"/>
      <c r="I16" s="109"/>
    </row>
    <row r="17" spans="1:11" ht="12.75" customHeight="1" x14ac:dyDescent="0.2">
      <c r="B17" s="109"/>
      <c r="C17" s="109"/>
      <c r="D17" s="109"/>
      <c r="E17" s="109"/>
      <c r="F17" s="109"/>
      <c r="G17" s="109"/>
      <c r="H17" s="109"/>
      <c r="I17" s="109"/>
    </row>
    <row r="18" spans="1:11" ht="12.75" customHeight="1" x14ac:dyDescent="0.2">
      <c r="B18" s="43"/>
      <c r="C18" s="43"/>
      <c r="D18" s="43"/>
      <c r="E18" s="43"/>
      <c r="F18" s="43"/>
      <c r="G18" s="43"/>
      <c r="H18" s="43"/>
      <c r="I18" s="43"/>
    </row>
    <row r="19" spans="1:11" ht="12.75" customHeight="1" x14ac:dyDescent="0.2">
      <c r="B19" s="44"/>
      <c r="C19" s="44"/>
      <c r="D19" s="44"/>
      <c r="E19" s="44"/>
      <c r="F19" s="44"/>
      <c r="G19" s="44"/>
      <c r="H19" s="44"/>
    </row>
    <row r="20" spans="1:11" ht="12.75" customHeight="1" x14ac:dyDescent="0.2">
      <c r="A20" s="114" t="s">
        <v>126</v>
      </c>
      <c r="B20" s="114"/>
      <c r="C20" s="114"/>
      <c r="D20" s="114"/>
      <c r="E20" s="114"/>
      <c r="F20" s="114"/>
      <c r="G20" s="114"/>
      <c r="H20" s="114"/>
    </row>
    <row r="21" spans="1:11" ht="12.75" customHeight="1" x14ac:dyDescent="0.2">
      <c r="A21" s="46"/>
      <c r="B21" s="46"/>
      <c r="C21" s="46"/>
      <c r="D21" s="46"/>
      <c r="E21" s="46"/>
      <c r="F21" s="46"/>
      <c r="G21" s="46"/>
      <c r="H21" s="46"/>
    </row>
    <row r="22" spans="1:11" ht="25.5" x14ac:dyDescent="0.2">
      <c r="A22" s="46"/>
      <c r="B22" s="3" t="s">
        <v>63</v>
      </c>
      <c r="C22" s="3" t="s">
        <v>128</v>
      </c>
      <c r="D22" s="3" t="s">
        <v>99</v>
      </c>
      <c r="E22" s="3" t="s">
        <v>104</v>
      </c>
      <c r="F22" s="3" t="s">
        <v>110</v>
      </c>
      <c r="G22" s="3" t="s">
        <v>110</v>
      </c>
      <c r="H22" s="3" t="s">
        <v>100</v>
      </c>
      <c r="I22" s="3" t="s">
        <v>109</v>
      </c>
    </row>
    <row r="23" spans="1:11" ht="12.75" customHeight="1" x14ac:dyDescent="0.2">
      <c r="B23" s="3"/>
      <c r="C23" s="3" t="s">
        <v>115</v>
      </c>
      <c r="D23" s="3" t="s">
        <v>112</v>
      </c>
      <c r="E23" s="3" t="s">
        <v>112</v>
      </c>
      <c r="F23" s="3" t="s">
        <v>112</v>
      </c>
      <c r="G23" s="3" t="s">
        <v>113</v>
      </c>
      <c r="H23" s="3" t="s">
        <v>113</v>
      </c>
      <c r="I23" s="3" t="s">
        <v>113</v>
      </c>
    </row>
    <row r="24" spans="1:11" ht="16.5" customHeight="1" x14ac:dyDescent="0.2">
      <c r="B24" s="3" t="s">
        <v>41</v>
      </c>
      <c r="C24" s="10" t="s">
        <v>5</v>
      </c>
      <c r="D24" s="11">
        <v>4384932.5</v>
      </c>
      <c r="E24" s="11">
        <v>4677449.75</v>
      </c>
      <c r="F24" s="11">
        <f t="shared" ref="F24" si="0">F40</f>
        <v>5433357.9028571434</v>
      </c>
      <c r="G24" s="11">
        <f t="shared" ref="G24" si="1">G40</f>
        <v>721130.51998900285</v>
      </c>
      <c r="H24" s="11">
        <f t="shared" ref="H24:I24" si="2">H40</f>
        <v>615237.46</v>
      </c>
      <c r="I24" s="11">
        <f t="shared" si="2"/>
        <v>615237.46</v>
      </c>
    </row>
    <row r="25" spans="1:11" ht="16.5" customHeight="1" x14ac:dyDescent="0.2">
      <c r="B25" s="3" t="s">
        <v>40</v>
      </c>
      <c r="C25" s="10" t="s">
        <v>56</v>
      </c>
      <c r="D25" s="12" t="s">
        <v>62</v>
      </c>
      <c r="E25" s="12" t="s">
        <v>62</v>
      </c>
      <c r="F25" s="12" t="s">
        <v>62</v>
      </c>
      <c r="G25" s="12" t="s">
        <v>62</v>
      </c>
      <c r="H25" s="12" t="s">
        <v>62</v>
      </c>
      <c r="I25" s="12" t="s">
        <v>62</v>
      </c>
    </row>
    <row r="26" spans="1:11" s="5" customFormat="1" ht="16.5" customHeight="1" x14ac:dyDescent="0.2">
      <c r="B26" s="3" t="s">
        <v>39</v>
      </c>
      <c r="C26" s="10" t="s">
        <v>58</v>
      </c>
      <c r="D26" s="11">
        <f t="shared" ref="D26:I26" si="3">SUM(D24:D25)</f>
        <v>4384932.5</v>
      </c>
      <c r="E26" s="11">
        <f t="shared" ref="E26:F26" si="4">SUM(E24:E25)</f>
        <v>4677449.75</v>
      </c>
      <c r="F26" s="11">
        <f t="shared" si="4"/>
        <v>5433357.9028571434</v>
      </c>
      <c r="G26" s="11">
        <f t="shared" ref="G26" si="5">SUM(G24:G25)</f>
        <v>721130.51998900285</v>
      </c>
      <c r="H26" s="11">
        <f t="shared" si="3"/>
        <v>615237.46</v>
      </c>
      <c r="I26" s="11">
        <f t="shared" si="3"/>
        <v>615237.46</v>
      </c>
    </row>
    <row r="27" spans="1:11" ht="16.5" customHeight="1" x14ac:dyDescent="0.2">
      <c r="B27" s="3" t="s">
        <v>50</v>
      </c>
      <c r="C27" s="10" t="s">
        <v>10</v>
      </c>
      <c r="D27" s="11">
        <v>4437432.5</v>
      </c>
      <c r="E27" s="11">
        <v>4729546.67</v>
      </c>
      <c r="F27" s="11">
        <f>F110-F28</f>
        <v>5325014.7528571431</v>
      </c>
      <c r="G27" s="11">
        <f>G110-G28</f>
        <v>706750.91284851579</v>
      </c>
      <c r="H27" s="11">
        <f>H110-H28</f>
        <v>612583</v>
      </c>
      <c r="I27" s="11">
        <f>I110-I28</f>
        <v>612583</v>
      </c>
    </row>
    <row r="28" spans="1:11" ht="16.5" customHeight="1" x14ac:dyDescent="0.2">
      <c r="B28" s="3" t="s">
        <v>51</v>
      </c>
      <c r="C28" s="10" t="s">
        <v>57</v>
      </c>
      <c r="D28" s="11">
        <v>253500</v>
      </c>
      <c r="E28" s="11">
        <v>276500</v>
      </c>
      <c r="F28" s="11">
        <f>F151+F350++F247+F376+F388+F369</f>
        <v>199500</v>
      </c>
      <c r="G28" s="11">
        <f>G151+G350++G247+G376+G388+G369</f>
        <v>26478.200278717894</v>
      </c>
      <c r="H28" s="11">
        <f>H151+H350++H247+H376+H388+H369</f>
        <v>2654.46</v>
      </c>
      <c r="I28" s="11">
        <f>I151+I350++I247+I376+I388+I369</f>
        <v>2654.46</v>
      </c>
    </row>
    <row r="29" spans="1:11" s="5" customFormat="1" ht="16.5" customHeight="1" x14ac:dyDescent="0.2">
      <c r="B29" s="3" t="s">
        <v>52</v>
      </c>
      <c r="C29" s="10" t="s">
        <v>59</v>
      </c>
      <c r="D29" s="11">
        <f t="shared" ref="D29:E29" si="6">SUM(D27:D28)</f>
        <v>4690932.5</v>
      </c>
      <c r="E29" s="11">
        <f t="shared" si="6"/>
        <v>5006046.67</v>
      </c>
      <c r="F29" s="11">
        <f t="shared" ref="F29:G29" si="7">SUM(F27:F28)</f>
        <v>5524514.7528571431</v>
      </c>
      <c r="G29" s="11">
        <f t="shared" si="7"/>
        <v>733229.11312723369</v>
      </c>
      <c r="H29" s="11">
        <f t="shared" ref="H29:I29" si="8">SUM(H27:H28)</f>
        <v>615237.46</v>
      </c>
      <c r="I29" s="11">
        <f t="shared" si="8"/>
        <v>615237.46</v>
      </c>
    </row>
    <row r="30" spans="1:11" s="5" customFormat="1" ht="16.5" customHeight="1" x14ac:dyDescent="0.2">
      <c r="B30" s="3" t="s">
        <v>53</v>
      </c>
      <c r="C30" s="10" t="s">
        <v>60</v>
      </c>
      <c r="D30" s="11">
        <f t="shared" ref="D30:I30" si="9">D26-D29</f>
        <v>-306000</v>
      </c>
      <c r="E30" s="11">
        <f t="shared" ref="E30:F30" si="10">E26-E29</f>
        <v>-328596.91999999993</v>
      </c>
      <c r="F30" s="11">
        <f t="shared" si="10"/>
        <v>-91156.849999999627</v>
      </c>
      <c r="G30" s="11">
        <f t="shared" ref="G30" si="11">G26-G29</f>
        <v>-12098.593138230848</v>
      </c>
      <c r="H30" s="11">
        <f t="shared" si="9"/>
        <v>0</v>
      </c>
      <c r="I30" s="11">
        <f t="shared" si="9"/>
        <v>0</v>
      </c>
    </row>
    <row r="31" spans="1:11" ht="16.5" customHeight="1" x14ac:dyDescent="0.2">
      <c r="B31" s="3" t="s">
        <v>54</v>
      </c>
      <c r="C31" s="10" t="s">
        <v>91</v>
      </c>
      <c r="D31" s="11">
        <v>306000</v>
      </c>
      <c r="E31" s="11">
        <v>328596.92</v>
      </c>
      <c r="F31" s="11">
        <v>91156.85</v>
      </c>
      <c r="G31" s="11">
        <f>F31/7.5345</f>
        <v>12098.593138230804</v>
      </c>
      <c r="H31" s="11">
        <f>E32</f>
        <v>0</v>
      </c>
      <c r="I31" s="11">
        <f>H32</f>
        <v>0</v>
      </c>
      <c r="K31" s="23"/>
    </row>
    <row r="32" spans="1:11" s="5" customFormat="1" ht="16.5" customHeight="1" x14ac:dyDescent="0.2">
      <c r="B32" s="3" t="s">
        <v>55</v>
      </c>
      <c r="C32" s="10" t="s">
        <v>61</v>
      </c>
      <c r="D32" s="11">
        <f>SUM(D30:D31)</f>
        <v>0</v>
      </c>
      <c r="E32" s="11">
        <f>SUM(E30:E31)</f>
        <v>0</v>
      </c>
      <c r="F32" s="11">
        <f t="shared" ref="F32:G32" si="12">SUM(F30:F31)</f>
        <v>3.7834979593753815E-10</v>
      </c>
      <c r="G32" s="11">
        <f t="shared" si="12"/>
        <v>-4.3655745685100555E-11</v>
      </c>
      <c r="H32" s="11">
        <f>SUM(H30:H31)</f>
        <v>0</v>
      </c>
      <c r="I32" s="11">
        <f>SUM(I30:I31)</f>
        <v>0</v>
      </c>
    </row>
    <row r="33" spans="1:10" ht="14.25" x14ac:dyDescent="0.2">
      <c r="B33" s="8"/>
      <c r="C33" s="9"/>
      <c r="D33" s="8"/>
      <c r="E33" s="8"/>
      <c r="F33" s="8"/>
      <c r="G33" s="8"/>
      <c r="H33" s="8"/>
    </row>
    <row r="34" spans="1:10" ht="12.75" customHeight="1" x14ac:dyDescent="0.2">
      <c r="B34" s="8"/>
      <c r="C34" s="9"/>
      <c r="D34" s="8"/>
      <c r="E34" s="8"/>
      <c r="F34" s="8"/>
      <c r="G34" s="8"/>
      <c r="H34" s="8"/>
    </row>
    <row r="35" spans="1:10" ht="12.75" customHeight="1" x14ac:dyDescent="0.2">
      <c r="B35" s="8"/>
      <c r="C35" s="8"/>
      <c r="D35" s="8"/>
      <c r="E35" s="8"/>
      <c r="F35" s="8"/>
      <c r="G35" s="8"/>
      <c r="H35" s="8"/>
    </row>
    <row r="36" spans="1:10" ht="19.5" customHeight="1" x14ac:dyDescent="0.2">
      <c r="A36" s="114" t="s">
        <v>127</v>
      </c>
      <c r="B36" s="114"/>
      <c r="C36" s="114"/>
      <c r="D36" s="114"/>
      <c r="E36" s="114"/>
      <c r="F36" s="114"/>
      <c r="G36" s="114"/>
      <c r="H36" s="114"/>
      <c r="J36" s="47"/>
    </row>
    <row r="37" spans="1:10" x14ac:dyDescent="0.2">
      <c r="B37" s="115" t="s">
        <v>1</v>
      </c>
      <c r="C37" s="116"/>
      <c r="D37" s="116"/>
      <c r="E37" s="116"/>
      <c r="F37" s="116"/>
      <c r="G37" s="116"/>
      <c r="H37" s="116"/>
      <c r="I37" s="35"/>
      <c r="J37" s="47"/>
    </row>
    <row r="38" spans="1:10" ht="25.5" x14ac:dyDescent="0.2">
      <c r="A38" s="3" t="s">
        <v>16</v>
      </c>
      <c r="B38" s="51" t="s">
        <v>3</v>
      </c>
      <c r="C38" s="51" t="s">
        <v>128</v>
      </c>
      <c r="D38" s="3" t="s">
        <v>99</v>
      </c>
      <c r="E38" s="3" t="s">
        <v>104</v>
      </c>
      <c r="F38" s="3" t="s">
        <v>111</v>
      </c>
      <c r="G38" s="3" t="s">
        <v>110</v>
      </c>
      <c r="H38" s="3" t="s">
        <v>100</v>
      </c>
      <c r="I38" s="3" t="s">
        <v>109</v>
      </c>
      <c r="J38" s="47"/>
    </row>
    <row r="39" spans="1:10" x14ac:dyDescent="0.2">
      <c r="A39" s="4"/>
      <c r="B39" s="2"/>
      <c r="C39" s="2"/>
      <c r="D39" s="3" t="s">
        <v>112</v>
      </c>
      <c r="E39" s="3" t="s">
        <v>112</v>
      </c>
      <c r="F39" s="3" t="s">
        <v>112</v>
      </c>
      <c r="G39" s="3" t="s">
        <v>113</v>
      </c>
      <c r="H39" s="3" t="s">
        <v>113</v>
      </c>
      <c r="I39" s="3" t="s">
        <v>113</v>
      </c>
      <c r="J39" s="47"/>
    </row>
    <row r="40" spans="1:10" x14ac:dyDescent="0.2">
      <c r="A40" s="4"/>
      <c r="B40" s="2">
        <v>6</v>
      </c>
      <c r="C40" s="2" t="s">
        <v>5</v>
      </c>
      <c r="D40" s="60" t="e">
        <f>SUM(D42+D49+D52+D55+D59)</f>
        <v>#REF!</v>
      </c>
      <c r="E40" s="60" t="e">
        <f>SUM(E42+E49+E52+E55+E59)</f>
        <v>#REF!</v>
      </c>
      <c r="F40" s="60">
        <f>SUM(F42+F49+F52+F55+F59)</f>
        <v>5433357.9028571434</v>
      </c>
      <c r="G40" s="60">
        <f>SUM(G42+G49+G52+G55+G59)</f>
        <v>721130.51998900285</v>
      </c>
      <c r="H40" s="60">
        <f t="shared" ref="H40:I40" si="13">SUM(H42+H49+H52+H55+H59)</f>
        <v>615237.46</v>
      </c>
      <c r="I40" s="60">
        <f t="shared" si="13"/>
        <v>615237.46</v>
      </c>
      <c r="J40" s="47"/>
    </row>
    <row r="41" spans="1:10" x14ac:dyDescent="0.2">
      <c r="A41" s="4"/>
      <c r="B41" s="2"/>
      <c r="C41" s="2"/>
      <c r="D41" s="60"/>
      <c r="E41" s="60"/>
      <c r="F41" s="60"/>
      <c r="G41" s="60"/>
      <c r="H41" s="60"/>
      <c r="I41" s="60"/>
      <c r="J41" s="47"/>
    </row>
    <row r="42" spans="1:10" ht="15" customHeight="1" x14ac:dyDescent="0.2">
      <c r="A42" s="4"/>
      <c r="B42" s="2">
        <v>63</v>
      </c>
      <c r="C42" s="2" t="s">
        <v>46</v>
      </c>
      <c r="D42" s="60" t="e">
        <f>SUM(D43:D46)</f>
        <v>#REF!</v>
      </c>
      <c r="E42" s="60" t="e">
        <f>SUM(E43:E46)</f>
        <v>#REF!</v>
      </c>
      <c r="F42" s="60">
        <f>SUM(F43:F46)</f>
        <v>3695595.0928571429</v>
      </c>
      <c r="G42" s="60">
        <f>SUM(G43:G46)</f>
        <v>490489.75948731072</v>
      </c>
      <c r="H42" s="60">
        <f t="shared" ref="H42:I42" si="14">SUM(H43:H46)</f>
        <v>477084.32999999996</v>
      </c>
      <c r="I42" s="60">
        <f t="shared" si="14"/>
        <v>477084.32999999996</v>
      </c>
      <c r="J42" s="47"/>
    </row>
    <row r="43" spans="1:10" ht="15" customHeight="1" x14ac:dyDescent="0.2">
      <c r="A43" s="4">
        <v>63</v>
      </c>
      <c r="B43" s="4"/>
      <c r="C43" s="4" t="s">
        <v>117</v>
      </c>
      <c r="D43" s="61" t="e">
        <f>D275</f>
        <v>#REF!</v>
      </c>
      <c r="E43" s="61" t="e">
        <f>E275</f>
        <v>#REF!</v>
      </c>
      <c r="F43" s="61">
        <f>F275</f>
        <v>3000</v>
      </c>
      <c r="G43" s="61">
        <f>G275</f>
        <v>398.16842524387812</v>
      </c>
      <c r="H43" s="61">
        <f t="shared" ref="H43:I43" si="15">H275</f>
        <v>398.17</v>
      </c>
      <c r="I43" s="61">
        <f t="shared" si="15"/>
        <v>398.17</v>
      </c>
      <c r="J43" s="47"/>
    </row>
    <row r="44" spans="1:10" x14ac:dyDescent="0.2">
      <c r="A44" s="4">
        <v>53</v>
      </c>
      <c r="B44" s="4"/>
      <c r="C44" s="4" t="s">
        <v>118</v>
      </c>
      <c r="D44" s="61">
        <f>D155+D259+D263+D242+D245+D374</f>
        <v>3263250</v>
      </c>
      <c r="E44" s="61">
        <f>E155+E259+E263+E242+E245+E374</f>
        <v>3392750</v>
      </c>
      <c r="F44" s="61">
        <f>F155+F242+F245+F281+F374</f>
        <v>3356750</v>
      </c>
      <c r="G44" s="61">
        <f>G155+G242+G245+G281+G374</f>
        <v>445517.287145796</v>
      </c>
      <c r="H44" s="61">
        <f>H155+H242+H245+H281+H374</f>
        <v>445517.27999999997</v>
      </c>
      <c r="I44" s="61">
        <f>I155+I242+I245+I281+I374</f>
        <v>445517.27999999997</v>
      </c>
      <c r="J44" s="47"/>
    </row>
    <row r="45" spans="1:10" x14ac:dyDescent="0.2">
      <c r="A45" s="4">
        <v>55</v>
      </c>
      <c r="B45" s="4"/>
      <c r="C45" s="4" t="s">
        <v>119</v>
      </c>
      <c r="D45" s="61">
        <f>D199+D203+D226+D217+D236+D250+D255+D268+D369</f>
        <v>150400</v>
      </c>
      <c r="E45" s="61">
        <f>E199+E203+E226+E217+E236+E250+E255+E268+E369</f>
        <v>170400</v>
      </c>
      <c r="F45" s="61">
        <f>F199+F203+F226+F217+F236+F250+F255+F268+F369</f>
        <v>242341.94285714289</v>
      </c>
      <c r="G45" s="61">
        <f>G199+G203+G226+G217+G236+G250+G255+G268+G369</f>
        <v>32164.303252656828</v>
      </c>
      <c r="H45" s="61">
        <f t="shared" ref="H45:I45" si="16">H199+H203+H226+H217+H236+H250+H255+H268+H369</f>
        <v>31168.879999999997</v>
      </c>
      <c r="I45" s="61">
        <f t="shared" si="16"/>
        <v>31168.879999999997</v>
      </c>
      <c r="J45" s="47"/>
    </row>
    <row r="46" spans="1:10" x14ac:dyDescent="0.2">
      <c r="A46" s="4">
        <v>51</v>
      </c>
      <c r="B46" s="4"/>
      <c r="C46" s="4" t="s">
        <v>120</v>
      </c>
      <c r="D46" s="61">
        <f>D395+D404</f>
        <v>117236.86</v>
      </c>
      <c r="E46" s="61">
        <f>E395+E404</f>
        <v>63500</v>
      </c>
      <c r="F46" s="61">
        <f>F404</f>
        <v>93503.15</v>
      </c>
      <c r="G46" s="61">
        <f>G404</f>
        <v>12410.000663614041</v>
      </c>
      <c r="H46" s="61">
        <f t="shared" ref="H46:I46" si="17">H404</f>
        <v>0</v>
      </c>
      <c r="I46" s="61">
        <f t="shared" si="17"/>
        <v>0</v>
      </c>
      <c r="J46" s="47"/>
    </row>
    <row r="47" spans="1:10" hidden="1" x14ac:dyDescent="0.2">
      <c r="A47" s="4"/>
      <c r="B47" s="4">
        <v>638</v>
      </c>
      <c r="C47" s="4" t="s">
        <v>47</v>
      </c>
      <c r="D47" s="61">
        <f>D286+D395+D404</f>
        <v>117236.86</v>
      </c>
      <c r="E47" s="61">
        <f>E286+E395+E404</f>
        <v>63500</v>
      </c>
      <c r="F47" s="61">
        <f>F286</f>
        <v>0</v>
      </c>
      <c r="G47" s="61">
        <f>G286</f>
        <v>0</v>
      </c>
      <c r="H47" s="60"/>
      <c r="I47" s="60"/>
      <c r="J47" s="47"/>
    </row>
    <row r="48" spans="1:10" x14ac:dyDescent="0.2">
      <c r="A48" s="4"/>
      <c r="B48" s="2"/>
      <c r="C48" s="2"/>
      <c r="D48" s="61"/>
      <c r="E48" s="61"/>
      <c r="F48" s="61"/>
      <c r="G48" s="61"/>
      <c r="H48" s="62"/>
      <c r="I48" s="62"/>
      <c r="J48" s="47"/>
    </row>
    <row r="49" spans="1:12" x14ac:dyDescent="0.2">
      <c r="A49" s="4"/>
      <c r="B49" s="2">
        <v>64</v>
      </c>
      <c r="C49" s="2" t="s">
        <v>7</v>
      </c>
      <c r="D49" s="60">
        <f>D50</f>
        <v>150</v>
      </c>
      <c r="E49" s="60">
        <f>E50</f>
        <v>150</v>
      </c>
      <c r="F49" s="60">
        <f>F50</f>
        <v>40</v>
      </c>
      <c r="G49" s="60">
        <f>G50</f>
        <v>5.3089123365850419</v>
      </c>
      <c r="H49" s="60">
        <v>5.31</v>
      </c>
      <c r="I49" s="60">
        <f>H49</f>
        <v>5.31</v>
      </c>
      <c r="J49" s="47"/>
    </row>
    <row r="50" spans="1:12" x14ac:dyDescent="0.2">
      <c r="A50" s="4">
        <v>32</v>
      </c>
      <c r="B50" s="4"/>
      <c r="C50" s="4" t="s">
        <v>121</v>
      </c>
      <c r="D50" s="61">
        <v>150</v>
      </c>
      <c r="E50" s="61">
        <v>150</v>
      </c>
      <c r="F50" s="61">
        <v>40</v>
      </c>
      <c r="G50" s="36">
        <f>F50/7.5345</f>
        <v>5.3089123365850419</v>
      </c>
      <c r="H50" s="61">
        <v>5.31</v>
      </c>
      <c r="I50" s="61">
        <f>H50</f>
        <v>5.31</v>
      </c>
      <c r="J50" s="47"/>
    </row>
    <row r="51" spans="1:12" x14ac:dyDescent="0.2">
      <c r="A51" s="4"/>
      <c r="B51" s="4"/>
      <c r="C51" s="4"/>
      <c r="D51" s="61"/>
      <c r="E51" s="61"/>
      <c r="F51" s="61"/>
      <c r="G51" s="61"/>
      <c r="H51" s="61"/>
      <c r="I51" s="61"/>
      <c r="J51" s="47"/>
    </row>
    <row r="52" spans="1:12" x14ac:dyDescent="0.2">
      <c r="A52" s="4"/>
      <c r="B52" s="2">
        <v>65</v>
      </c>
      <c r="C52" s="2" t="s">
        <v>49</v>
      </c>
      <c r="D52" s="60">
        <f>D53</f>
        <v>132600</v>
      </c>
      <c r="E52" s="60">
        <f>E53</f>
        <v>132600</v>
      </c>
      <c r="F52" s="60">
        <f>F53</f>
        <v>165815.6</v>
      </c>
      <c r="G52" s="60">
        <f>G53</f>
        <v>22007.512110956268</v>
      </c>
      <c r="H52" s="60">
        <f>H209+H213+H195</f>
        <v>24007.51</v>
      </c>
      <c r="I52" s="60">
        <f>I209+I213+I195</f>
        <v>24007.51</v>
      </c>
      <c r="J52" s="47"/>
    </row>
    <row r="53" spans="1:12" ht="14.25" customHeight="1" x14ac:dyDescent="0.2">
      <c r="A53" s="4">
        <v>47</v>
      </c>
      <c r="B53" s="4"/>
      <c r="C53" s="4" t="s">
        <v>122</v>
      </c>
      <c r="D53" s="61">
        <f t="shared" ref="D53:I53" si="18">D195+D208</f>
        <v>132600</v>
      </c>
      <c r="E53" s="61">
        <f t="shared" si="18"/>
        <v>132600</v>
      </c>
      <c r="F53" s="61">
        <f t="shared" si="18"/>
        <v>165815.6</v>
      </c>
      <c r="G53" s="61">
        <f t="shared" si="18"/>
        <v>22007.512110956268</v>
      </c>
      <c r="H53" s="61">
        <f t="shared" si="18"/>
        <v>24007.51</v>
      </c>
      <c r="I53" s="61">
        <f t="shared" si="18"/>
        <v>24007.51</v>
      </c>
      <c r="J53" s="47"/>
    </row>
    <row r="54" spans="1:12" x14ac:dyDescent="0.2">
      <c r="A54" s="4"/>
      <c r="B54" s="4"/>
      <c r="C54" s="4"/>
      <c r="D54" s="61"/>
      <c r="E54" s="61"/>
      <c r="F54" s="61"/>
      <c r="G54" s="61"/>
      <c r="H54" s="61"/>
      <c r="I54" s="61"/>
      <c r="J54" s="47"/>
    </row>
    <row r="55" spans="1:12" x14ac:dyDescent="0.2">
      <c r="A55" s="4"/>
      <c r="B55" s="2">
        <v>66</v>
      </c>
      <c r="C55" s="2" t="s">
        <v>48</v>
      </c>
      <c r="D55" s="60">
        <f>SUM(D56:D57)</f>
        <v>69850</v>
      </c>
      <c r="E55" s="60">
        <f>SUM(E56:E57)</f>
        <v>71700</v>
      </c>
      <c r="F55" s="60">
        <f>SUM(F56:F57)</f>
        <v>54700</v>
      </c>
      <c r="G55" s="60">
        <f>SUM(G56:G57)</f>
        <v>7259.9376202800449</v>
      </c>
      <c r="H55" s="60">
        <v>9496.31</v>
      </c>
      <c r="I55" s="60">
        <f>H55</f>
        <v>9496.31</v>
      </c>
      <c r="J55" s="47"/>
    </row>
    <row r="56" spans="1:12" x14ac:dyDescent="0.2">
      <c r="A56" s="4">
        <v>32</v>
      </c>
      <c r="B56" s="4"/>
      <c r="C56" s="4" t="s">
        <v>121</v>
      </c>
      <c r="D56" s="61">
        <v>69850</v>
      </c>
      <c r="E56" s="61">
        <v>71700</v>
      </c>
      <c r="F56" s="61">
        <v>54700</v>
      </c>
      <c r="G56" s="36">
        <f>F56/7.5345</f>
        <v>7259.9376202800449</v>
      </c>
      <c r="H56" s="61">
        <v>9496.31</v>
      </c>
      <c r="I56" s="61">
        <v>9496.31</v>
      </c>
      <c r="J56" s="47"/>
    </row>
    <row r="57" spans="1:12" hidden="1" x14ac:dyDescent="0.2">
      <c r="A57" s="4"/>
      <c r="B57" s="4">
        <v>663</v>
      </c>
      <c r="C57" s="4" t="s">
        <v>81</v>
      </c>
      <c r="D57" s="61">
        <v>0</v>
      </c>
      <c r="E57" s="61">
        <v>0</v>
      </c>
      <c r="F57" s="61">
        <v>0</v>
      </c>
      <c r="G57" s="61">
        <v>0</v>
      </c>
      <c r="H57" s="60"/>
      <c r="I57" s="60"/>
      <c r="J57" s="47"/>
    </row>
    <row r="58" spans="1:12" x14ac:dyDescent="0.2">
      <c r="A58" s="4"/>
      <c r="B58" s="4"/>
      <c r="C58" s="4"/>
      <c r="D58" s="61"/>
      <c r="E58" s="61"/>
      <c r="F58" s="61"/>
      <c r="G58" s="61"/>
      <c r="H58" s="60"/>
      <c r="I58" s="60"/>
      <c r="J58" s="47"/>
    </row>
    <row r="59" spans="1:12" x14ac:dyDescent="0.2">
      <c r="A59" s="4"/>
      <c r="B59" s="2">
        <v>67</v>
      </c>
      <c r="C59" s="2" t="s">
        <v>6</v>
      </c>
      <c r="D59" s="60">
        <f>SUM(D60:D61)</f>
        <v>638445.64</v>
      </c>
      <c r="E59" s="60">
        <f>SUM(E60:E61)</f>
        <v>833349.75</v>
      </c>
      <c r="F59" s="60">
        <f>SUM(F60:F62)</f>
        <v>1517207.21</v>
      </c>
      <c r="G59" s="60">
        <f>SUM(G60:G62)</f>
        <v>201368.0018581193</v>
      </c>
      <c r="H59" s="60">
        <f t="shared" ref="H59:I59" si="19">SUM(H60:H62)</f>
        <v>104644</v>
      </c>
      <c r="I59" s="60">
        <f t="shared" si="19"/>
        <v>104644</v>
      </c>
      <c r="J59" s="47"/>
    </row>
    <row r="60" spans="1:12" x14ac:dyDescent="0.2">
      <c r="A60" s="4">
        <v>11</v>
      </c>
      <c r="B60" s="4"/>
      <c r="C60" s="4" t="s">
        <v>123</v>
      </c>
      <c r="D60" s="61">
        <f>D167+D176+D330</f>
        <v>138451.64000000001</v>
      </c>
      <c r="E60" s="61">
        <f>E167+E176+E330</f>
        <v>187161.5</v>
      </c>
      <c r="F60" s="61">
        <f>F167+F176+F330+F378+F395</f>
        <v>214755.86</v>
      </c>
      <c r="G60" s="61">
        <f>G167+G176+G330+G378+G395</f>
        <v>28503.000862698256</v>
      </c>
      <c r="H60" s="61">
        <f>H167+H176+H330+H378+H395</f>
        <v>24189</v>
      </c>
      <c r="I60" s="61">
        <f>I167+I176+I330+I378+I395</f>
        <v>24189</v>
      </c>
      <c r="J60" s="47"/>
      <c r="L60" s="21"/>
    </row>
    <row r="61" spans="1:12" x14ac:dyDescent="0.2">
      <c r="A61" s="4">
        <v>48</v>
      </c>
      <c r="B61" s="63"/>
      <c r="C61" s="4" t="s">
        <v>124</v>
      </c>
      <c r="D61" s="61">
        <f t="shared" ref="D61:I61" si="20">D125+D135+D343</f>
        <v>499994</v>
      </c>
      <c r="E61" s="61">
        <f t="shared" si="20"/>
        <v>646188.25</v>
      </c>
      <c r="F61" s="61">
        <f t="shared" si="20"/>
        <v>1208948.2</v>
      </c>
      <c r="G61" s="61">
        <f t="shared" si="20"/>
        <v>160455.00033180701</v>
      </c>
      <c r="H61" s="61">
        <f t="shared" si="20"/>
        <v>80455</v>
      </c>
      <c r="I61" s="61">
        <f t="shared" si="20"/>
        <v>80455</v>
      </c>
      <c r="J61" s="47"/>
      <c r="L61" s="21"/>
    </row>
    <row r="62" spans="1:12" x14ac:dyDescent="0.2">
      <c r="A62" s="4">
        <v>51</v>
      </c>
      <c r="B62" s="63"/>
      <c r="C62" s="4" t="s">
        <v>125</v>
      </c>
      <c r="D62" s="61"/>
      <c r="E62" s="61"/>
      <c r="F62" s="61">
        <f t="shared" ref="F62:G62" si="21">F404</f>
        <v>93503.15</v>
      </c>
      <c r="G62" s="61">
        <f t="shared" si="21"/>
        <v>12410.000663614041</v>
      </c>
      <c r="H62" s="61">
        <f t="shared" ref="H62:I62" si="22">H404</f>
        <v>0</v>
      </c>
      <c r="I62" s="61">
        <f t="shared" si="22"/>
        <v>0</v>
      </c>
      <c r="J62" s="47"/>
      <c r="L62" s="21"/>
    </row>
    <row r="63" spans="1:12" x14ac:dyDescent="0.2">
      <c r="A63" s="4"/>
      <c r="B63" s="22"/>
      <c r="C63" s="4"/>
      <c r="D63" s="61"/>
      <c r="E63" s="61"/>
      <c r="F63" s="61"/>
      <c r="G63" s="61"/>
      <c r="H63" s="60"/>
      <c r="I63" s="60"/>
      <c r="J63" s="47"/>
    </row>
    <row r="64" spans="1:12" ht="12.75" customHeight="1" x14ac:dyDescent="0.2">
      <c r="A64" s="4"/>
      <c r="B64" s="117" t="s">
        <v>174</v>
      </c>
      <c r="C64" s="118"/>
      <c r="D64" s="60" t="e">
        <f>D40</f>
        <v>#REF!</v>
      </c>
      <c r="E64" s="60" t="e">
        <f>E40</f>
        <v>#REF!</v>
      </c>
      <c r="F64" s="60">
        <f>F40</f>
        <v>5433357.9028571434</v>
      </c>
      <c r="G64" s="60">
        <f>G40</f>
        <v>721130.51998900285</v>
      </c>
      <c r="H64" s="60">
        <f t="shared" ref="H64:I64" si="23">H40</f>
        <v>615237.46</v>
      </c>
      <c r="I64" s="60">
        <f t="shared" si="23"/>
        <v>615237.46</v>
      </c>
      <c r="J64" s="47"/>
      <c r="K64" s="23"/>
      <c r="L64" s="23"/>
    </row>
    <row r="65" spans="1:12" ht="12.75" customHeight="1" x14ac:dyDescent="0.2">
      <c r="A65" s="4"/>
      <c r="B65" s="64"/>
      <c r="C65" s="65"/>
      <c r="D65" s="60"/>
      <c r="E65" s="60"/>
      <c r="F65" s="60"/>
      <c r="G65" s="60"/>
      <c r="H65" s="60"/>
      <c r="I65" s="60"/>
      <c r="J65" s="47"/>
      <c r="K65" s="23"/>
      <c r="L65" s="23"/>
    </row>
    <row r="66" spans="1:12" ht="12.75" customHeight="1" x14ac:dyDescent="0.2">
      <c r="A66" s="4"/>
      <c r="B66" s="2">
        <v>3</v>
      </c>
      <c r="C66" s="2" t="s">
        <v>129</v>
      </c>
      <c r="D66" s="60" t="e">
        <f>SUM(D68+D75+D85+D95+#REF!)</f>
        <v>#REF!</v>
      </c>
      <c r="E66" s="60" t="e">
        <f>SUM(E68+E75+E85+E95+#REF!)</f>
        <v>#REF!</v>
      </c>
      <c r="F66" s="60">
        <f>SUM(F68+F75+F85+F89)</f>
        <v>5323357.1628571432</v>
      </c>
      <c r="G66" s="60">
        <f t="shared" ref="G66:I66" si="24">SUM(G68+G75+G85+G89)</f>
        <v>706530.91284851579</v>
      </c>
      <c r="H66" s="60">
        <f t="shared" si="24"/>
        <v>610836.69000000006</v>
      </c>
      <c r="I66" s="60">
        <f t="shared" si="24"/>
        <v>610836.69000000006</v>
      </c>
      <c r="J66" s="47"/>
      <c r="K66" s="23"/>
      <c r="L66" s="23"/>
    </row>
    <row r="67" spans="1:12" ht="12.75" customHeight="1" x14ac:dyDescent="0.2">
      <c r="A67" s="4"/>
      <c r="B67" s="2"/>
      <c r="C67" s="2"/>
      <c r="D67" s="60"/>
      <c r="E67" s="60"/>
      <c r="F67" s="60"/>
      <c r="G67" s="60"/>
      <c r="H67" s="60"/>
      <c r="I67" s="60"/>
      <c r="J67" s="47"/>
      <c r="K67" s="23"/>
      <c r="L67" s="23"/>
    </row>
    <row r="68" spans="1:12" ht="12.75" customHeight="1" x14ac:dyDescent="0.2">
      <c r="A68" s="4"/>
      <c r="B68" s="2">
        <v>31</v>
      </c>
      <c r="C68" s="2" t="s">
        <v>17</v>
      </c>
      <c r="D68" s="60">
        <f>SUM(D69:D72)</f>
        <v>3158175</v>
      </c>
      <c r="E68" s="60">
        <f t="shared" ref="E68" si="25">SUM(E69:E72)</f>
        <v>3217253.28</v>
      </c>
      <c r="F68" s="60">
        <f>SUM(F69:F73)</f>
        <v>3333894.1328571429</v>
      </c>
      <c r="G68" s="60">
        <f t="shared" ref="G68:I68" si="26">SUM(G69:G73)</f>
        <v>442483.79226984439</v>
      </c>
      <c r="H68" s="60">
        <f t="shared" si="26"/>
        <v>426688.85000000003</v>
      </c>
      <c r="I68" s="60">
        <f t="shared" si="26"/>
        <v>426688.85000000003</v>
      </c>
      <c r="J68" s="47"/>
      <c r="K68" s="23"/>
      <c r="L68" s="23"/>
    </row>
    <row r="69" spans="1:12" ht="12.75" customHeight="1" x14ac:dyDescent="0.2">
      <c r="A69" s="4">
        <v>11</v>
      </c>
      <c r="B69" s="4"/>
      <c r="C69" s="4" t="s">
        <v>123</v>
      </c>
      <c r="D69" s="61">
        <f>E331+D396</f>
        <v>20880</v>
      </c>
      <c r="E69" s="61">
        <f>F331+E396</f>
        <v>26454.6</v>
      </c>
      <c r="F69" s="61">
        <f>F331+F396</f>
        <v>30503.839999999997</v>
      </c>
      <c r="G69" s="61">
        <f>G331+G396</f>
        <v>4048.5553122304063</v>
      </c>
      <c r="H69" s="61">
        <f>H331+H396</f>
        <v>0</v>
      </c>
      <c r="I69" s="61">
        <f>I331+I396</f>
        <v>0</v>
      </c>
      <c r="J69" s="47"/>
      <c r="K69" s="23"/>
      <c r="L69" s="23"/>
    </row>
    <row r="70" spans="1:12" ht="12.75" customHeight="1" x14ac:dyDescent="0.2">
      <c r="A70" s="4">
        <v>47</v>
      </c>
      <c r="B70" s="4"/>
      <c r="C70" s="4" t="s">
        <v>122</v>
      </c>
      <c r="D70" s="61">
        <f t="shared" ref="D70:I70" si="27">D209</f>
        <v>44000</v>
      </c>
      <c r="E70" s="61">
        <f t="shared" si="27"/>
        <v>44000</v>
      </c>
      <c r="F70" s="61">
        <f t="shared" si="27"/>
        <v>64420</v>
      </c>
      <c r="G70" s="61">
        <f t="shared" si="27"/>
        <v>8550.0033180702103</v>
      </c>
      <c r="H70" s="61">
        <f t="shared" si="27"/>
        <v>8550</v>
      </c>
      <c r="I70" s="61">
        <f t="shared" si="27"/>
        <v>8550</v>
      </c>
      <c r="J70" s="47"/>
      <c r="K70" s="23"/>
      <c r="L70" s="23"/>
    </row>
    <row r="71" spans="1:12" ht="12.75" customHeight="1" x14ac:dyDescent="0.2">
      <c r="A71" s="4">
        <v>51</v>
      </c>
      <c r="B71" s="63"/>
      <c r="C71" s="4" t="s">
        <v>125</v>
      </c>
      <c r="D71" s="61">
        <f>D405</f>
        <v>89545</v>
      </c>
      <c r="E71" s="61">
        <f t="shared" ref="E71:I71" si="28">E405</f>
        <v>51548.68</v>
      </c>
      <c r="F71" s="61">
        <f t="shared" si="28"/>
        <v>88503.15</v>
      </c>
      <c r="G71" s="61">
        <f t="shared" si="28"/>
        <v>11746.386621540911</v>
      </c>
      <c r="H71" s="61">
        <f t="shared" si="28"/>
        <v>0</v>
      </c>
      <c r="I71" s="61">
        <f t="shared" si="28"/>
        <v>0</v>
      </c>
      <c r="J71" s="47"/>
      <c r="K71" s="23"/>
      <c r="L71" s="23"/>
    </row>
    <row r="72" spans="1:12" ht="12.75" customHeight="1" x14ac:dyDescent="0.2">
      <c r="A72" s="4">
        <v>53</v>
      </c>
      <c r="B72" s="4"/>
      <c r="C72" s="4" t="s">
        <v>118</v>
      </c>
      <c r="D72" s="61">
        <f t="shared" ref="D72:I72" si="29">D156</f>
        <v>3003750</v>
      </c>
      <c r="E72" s="61">
        <f t="shared" si="29"/>
        <v>3095250</v>
      </c>
      <c r="F72" s="61">
        <f t="shared" si="29"/>
        <v>3095250</v>
      </c>
      <c r="G72" s="61">
        <f t="shared" si="29"/>
        <v>410810.27274537127</v>
      </c>
      <c r="H72" s="61">
        <f t="shared" si="29"/>
        <v>410810.27</v>
      </c>
      <c r="I72" s="61">
        <f t="shared" si="29"/>
        <v>410810.27</v>
      </c>
      <c r="J72" s="47"/>
      <c r="K72" s="23"/>
      <c r="L72" s="23"/>
    </row>
    <row r="73" spans="1:12" ht="12.75" customHeight="1" x14ac:dyDescent="0.2">
      <c r="A73" s="4">
        <v>55</v>
      </c>
      <c r="B73" s="4"/>
      <c r="C73" s="4" t="s">
        <v>119</v>
      </c>
      <c r="D73" s="61"/>
      <c r="E73" s="61"/>
      <c r="F73" s="61">
        <f>F218+F227</f>
        <v>55217.142857142855</v>
      </c>
      <c r="G73" s="61">
        <f t="shared" ref="G73:I73" si="30">G218+G227</f>
        <v>7328.5742726316093</v>
      </c>
      <c r="H73" s="61">
        <f t="shared" si="30"/>
        <v>7328.58</v>
      </c>
      <c r="I73" s="61">
        <f t="shared" si="30"/>
        <v>7328.58</v>
      </c>
      <c r="J73" s="47"/>
      <c r="K73" s="23"/>
      <c r="L73" s="23"/>
    </row>
    <row r="74" spans="1:12" ht="12.75" customHeight="1" x14ac:dyDescent="0.2">
      <c r="A74" s="4"/>
      <c r="B74" s="4"/>
      <c r="C74" s="4"/>
      <c r="D74" s="61"/>
      <c r="E74" s="61"/>
      <c r="F74" s="61"/>
      <c r="G74" s="61"/>
      <c r="H74" s="60"/>
      <c r="I74" s="60"/>
      <c r="J74" s="47"/>
      <c r="K74" s="23"/>
      <c r="L74" s="23"/>
    </row>
    <row r="75" spans="1:12" ht="12.75" customHeight="1" x14ac:dyDescent="0.2">
      <c r="A75" s="4"/>
      <c r="B75" s="2">
        <v>32</v>
      </c>
      <c r="C75" s="2" t="s">
        <v>11</v>
      </c>
      <c r="D75" s="60">
        <f>SUM(D76:D83)</f>
        <v>0</v>
      </c>
      <c r="E75" s="60">
        <f t="shared" ref="E75" si="31">SUM(E76:E83)</f>
        <v>0</v>
      </c>
      <c r="F75" s="60">
        <f>SUM(F76:F83)</f>
        <v>1444375.1</v>
      </c>
      <c r="G75" s="60">
        <f t="shared" ref="G75:I75" si="32">SUM(G76:G83)</f>
        <v>191701.51967615631</v>
      </c>
      <c r="H75" s="60">
        <f t="shared" si="32"/>
        <v>111802.25</v>
      </c>
      <c r="I75" s="60">
        <f t="shared" si="32"/>
        <v>111802.25</v>
      </c>
      <c r="J75" s="47"/>
      <c r="K75" s="23"/>
      <c r="L75" s="23"/>
    </row>
    <row r="76" spans="1:12" ht="12.75" customHeight="1" x14ac:dyDescent="0.2">
      <c r="A76" s="4">
        <v>11</v>
      </c>
      <c r="B76" s="4"/>
      <c r="C76" s="4" t="s">
        <v>123</v>
      </c>
      <c r="D76" s="61" t="s">
        <v>130</v>
      </c>
      <c r="E76" s="61"/>
      <c r="F76" s="61">
        <f>F167+F400</f>
        <v>182594.43</v>
      </c>
      <c r="G76" s="61">
        <f>G167+G400</f>
        <v>24234.445550467848</v>
      </c>
      <c r="H76" s="61">
        <f>H167+H400</f>
        <v>23969</v>
      </c>
      <c r="I76" s="61">
        <f>I167+I400</f>
        <v>23969</v>
      </c>
      <c r="J76" s="47"/>
      <c r="K76" s="23"/>
      <c r="L76" s="23"/>
    </row>
    <row r="77" spans="1:12" ht="12.75" customHeight="1" x14ac:dyDescent="0.2">
      <c r="A77" s="4">
        <v>32</v>
      </c>
      <c r="B77" s="4"/>
      <c r="C77" s="4" t="s">
        <v>121</v>
      </c>
      <c r="D77" s="61"/>
      <c r="E77" s="61"/>
      <c r="F77" s="61">
        <f>F144</f>
        <v>70900</v>
      </c>
      <c r="G77" s="61">
        <f t="shared" ref="G77:I77" si="33">G144</f>
        <v>9410.0471165969866</v>
      </c>
      <c r="H77" s="61">
        <f t="shared" si="33"/>
        <v>9435.26</v>
      </c>
      <c r="I77" s="61">
        <f t="shared" si="33"/>
        <v>9435.26</v>
      </c>
      <c r="J77" s="47"/>
      <c r="K77" s="23"/>
      <c r="L77" s="23"/>
    </row>
    <row r="78" spans="1:12" ht="12.75" customHeight="1" x14ac:dyDescent="0.2">
      <c r="A78" s="4">
        <v>47</v>
      </c>
      <c r="B78" s="4"/>
      <c r="C78" s="4" t="s">
        <v>122</v>
      </c>
      <c r="D78" s="61"/>
      <c r="E78" s="61"/>
      <c r="F78" s="61">
        <f>F195+F213</f>
        <v>101395.6</v>
      </c>
      <c r="G78" s="61">
        <f t="shared" ref="G78:I78" si="34">G195+G213</f>
        <v>13457.508792886056</v>
      </c>
      <c r="H78" s="61">
        <f t="shared" si="34"/>
        <v>15457.509999999998</v>
      </c>
      <c r="I78" s="61">
        <f t="shared" si="34"/>
        <v>15457.509999999998</v>
      </c>
      <c r="J78" s="47"/>
      <c r="K78" s="23"/>
      <c r="L78" s="23"/>
    </row>
    <row r="79" spans="1:12" ht="12.75" customHeight="1" x14ac:dyDescent="0.2">
      <c r="A79" s="4">
        <v>48</v>
      </c>
      <c r="B79" s="63"/>
      <c r="C79" s="4" t="s">
        <v>124</v>
      </c>
      <c r="D79" s="61"/>
      <c r="E79" s="61"/>
      <c r="F79" s="61">
        <f>F126+F136+F344</f>
        <v>719360.27</v>
      </c>
      <c r="G79" s="61">
        <f>G126+G136+G344</f>
        <v>95475.515296303667</v>
      </c>
      <c r="H79" s="61">
        <f>H126+H136+H344</f>
        <v>15475.52</v>
      </c>
      <c r="I79" s="61">
        <f>I126+I136+I344</f>
        <v>15475.52</v>
      </c>
      <c r="J79" s="47"/>
      <c r="K79" s="23"/>
      <c r="L79" s="23"/>
    </row>
    <row r="80" spans="1:12" ht="12.75" customHeight="1" x14ac:dyDescent="0.2">
      <c r="A80" s="4">
        <v>51</v>
      </c>
      <c r="B80" s="63"/>
      <c r="C80" s="4" t="s">
        <v>125</v>
      </c>
      <c r="D80" s="61"/>
      <c r="E80" s="61"/>
      <c r="F80" s="61">
        <f>F409</f>
        <v>5000</v>
      </c>
      <c r="G80" s="61">
        <f t="shared" ref="G80:I80" si="35">G409</f>
        <v>663.61404207313024</v>
      </c>
      <c r="H80" s="61">
        <f t="shared" si="35"/>
        <v>0</v>
      </c>
      <c r="I80" s="61">
        <f t="shared" si="35"/>
        <v>0</v>
      </c>
      <c r="J80" s="47"/>
      <c r="K80" s="23"/>
      <c r="L80" s="23"/>
    </row>
    <row r="81" spans="1:12" ht="12.75" customHeight="1" x14ac:dyDescent="0.2">
      <c r="A81" s="4">
        <v>53</v>
      </c>
      <c r="B81" s="4"/>
      <c r="C81" s="4" t="s">
        <v>118</v>
      </c>
      <c r="D81" s="61"/>
      <c r="E81" s="61"/>
      <c r="F81" s="61">
        <f>F160+F281</f>
        <v>195000</v>
      </c>
      <c r="G81" s="61">
        <f t="shared" ref="G81:I81" si="36">G160+G281</f>
        <v>25880.947640852079</v>
      </c>
      <c r="H81" s="61">
        <f t="shared" si="36"/>
        <v>25880.95</v>
      </c>
      <c r="I81" s="61">
        <f t="shared" si="36"/>
        <v>25880.95</v>
      </c>
      <c r="J81" s="47"/>
      <c r="K81" s="23"/>
      <c r="L81" s="23"/>
    </row>
    <row r="82" spans="1:12" ht="12.75" customHeight="1" x14ac:dyDescent="0.2">
      <c r="A82" s="4">
        <v>55</v>
      </c>
      <c r="B82" s="4"/>
      <c r="C82" s="4" t="s">
        <v>119</v>
      </c>
      <c r="D82" s="61"/>
      <c r="E82" s="61"/>
      <c r="F82" s="61">
        <f>F200+F204+F222+F231+F237+F251+F256+F269</f>
        <v>167124.79999999999</v>
      </c>
      <c r="G82" s="61">
        <f t="shared" ref="G82:I82" si="37">G200+G204+G222+G231+G237+G251+G256+G269</f>
        <v>22181.272811732699</v>
      </c>
      <c r="H82" s="61">
        <f t="shared" si="37"/>
        <v>21185.839999999997</v>
      </c>
      <c r="I82" s="61">
        <f t="shared" si="37"/>
        <v>21185.839999999997</v>
      </c>
      <c r="J82" s="47"/>
      <c r="K82" s="23"/>
      <c r="L82" s="23"/>
    </row>
    <row r="83" spans="1:12" ht="12.75" customHeight="1" x14ac:dyDescent="0.2">
      <c r="A83" s="4">
        <v>63</v>
      </c>
      <c r="B83" s="4"/>
      <c r="C83" s="4" t="s">
        <v>117</v>
      </c>
      <c r="D83" s="61"/>
      <c r="E83" s="61"/>
      <c r="F83" s="61">
        <f>F276</f>
        <v>3000</v>
      </c>
      <c r="G83" s="61">
        <f t="shared" ref="G83:I83" si="38">G276</f>
        <v>398.16842524387812</v>
      </c>
      <c r="H83" s="61">
        <f t="shared" si="38"/>
        <v>398.17</v>
      </c>
      <c r="I83" s="61">
        <f t="shared" si="38"/>
        <v>398.17</v>
      </c>
      <c r="J83" s="47"/>
      <c r="K83" s="23"/>
      <c r="L83" s="23"/>
    </row>
    <row r="84" spans="1:12" ht="12.75" customHeight="1" x14ac:dyDescent="0.2">
      <c r="A84" s="4"/>
      <c r="B84" s="4"/>
      <c r="C84" s="4"/>
      <c r="D84" s="61"/>
      <c r="E84" s="61"/>
      <c r="F84" s="61"/>
      <c r="G84" s="36"/>
      <c r="H84" s="61"/>
      <c r="I84" s="61"/>
      <c r="J84" s="47"/>
      <c r="K84" s="23"/>
      <c r="L84" s="23"/>
    </row>
    <row r="85" spans="1:12" ht="12.75" customHeight="1" x14ac:dyDescent="0.2">
      <c r="A85" s="4"/>
      <c r="B85" s="2">
        <v>34</v>
      </c>
      <c r="C85" s="2" t="s">
        <v>25</v>
      </c>
      <c r="D85" s="60">
        <f>D86</f>
        <v>12800</v>
      </c>
      <c r="E85" s="60">
        <f>E86</f>
        <v>12800</v>
      </c>
      <c r="F85" s="60">
        <f>SUM(F86:F87)</f>
        <v>4500</v>
      </c>
      <c r="G85" s="60">
        <f t="shared" ref="G85:I85" si="39">SUM(G86:G87)</f>
        <v>597.25263786581729</v>
      </c>
      <c r="H85" s="60">
        <f t="shared" si="39"/>
        <v>597.25</v>
      </c>
      <c r="I85" s="60">
        <f t="shared" si="39"/>
        <v>597.25</v>
      </c>
      <c r="J85" s="47"/>
      <c r="K85" s="23"/>
      <c r="L85" s="23"/>
    </row>
    <row r="86" spans="1:12" ht="12.75" customHeight="1" x14ac:dyDescent="0.2">
      <c r="A86" s="4">
        <v>48</v>
      </c>
      <c r="B86" s="63"/>
      <c r="C86" s="4" t="s">
        <v>124</v>
      </c>
      <c r="D86" s="61">
        <f>D282+D259</f>
        <v>12800</v>
      </c>
      <c r="E86" s="61">
        <f>E282+E259</f>
        <v>12800</v>
      </c>
      <c r="F86" s="61">
        <f>F131</f>
        <v>4000</v>
      </c>
      <c r="G86" s="61">
        <f t="shared" ref="G86:I86" si="40">G131</f>
        <v>530.89123365850423</v>
      </c>
      <c r="H86" s="61">
        <f t="shared" si="40"/>
        <v>530.89</v>
      </c>
      <c r="I86" s="61">
        <f t="shared" si="40"/>
        <v>530.89</v>
      </c>
      <c r="J86" s="47"/>
      <c r="K86" s="23"/>
      <c r="L86" s="23"/>
    </row>
    <row r="87" spans="1:12" ht="12.75" customHeight="1" x14ac:dyDescent="0.2">
      <c r="A87" s="4">
        <v>32</v>
      </c>
      <c r="B87" s="4"/>
      <c r="C87" s="4" t="s">
        <v>121</v>
      </c>
      <c r="D87" s="61"/>
      <c r="E87" s="61"/>
      <c r="F87" s="61">
        <f>F149</f>
        <v>500</v>
      </c>
      <c r="G87" s="61">
        <f t="shared" ref="G87:I87" si="41">G149</f>
        <v>66.361404207313029</v>
      </c>
      <c r="H87" s="61">
        <f t="shared" si="41"/>
        <v>66.36</v>
      </c>
      <c r="I87" s="61">
        <f t="shared" si="41"/>
        <v>66.36</v>
      </c>
      <c r="J87" s="47"/>
      <c r="K87" s="23"/>
      <c r="L87" s="23"/>
    </row>
    <row r="88" spans="1:12" ht="12.75" customHeight="1" x14ac:dyDescent="0.2">
      <c r="A88" s="4"/>
      <c r="B88" s="4"/>
      <c r="C88" s="4"/>
      <c r="D88" s="61"/>
      <c r="E88" s="61"/>
      <c r="F88" s="61"/>
      <c r="G88" s="61"/>
      <c r="H88" s="61"/>
      <c r="I88" s="61"/>
      <c r="J88" s="47"/>
      <c r="K88" s="23"/>
      <c r="L88" s="23"/>
    </row>
    <row r="89" spans="1:12" ht="12.75" customHeight="1" x14ac:dyDescent="0.2">
      <c r="A89" s="4"/>
      <c r="B89" s="2">
        <v>37</v>
      </c>
      <c r="C89" s="2" t="s">
        <v>172</v>
      </c>
      <c r="D89" s="60">
        <f>D90</f>
        <v>13200</v>
      </c>
      <c r="E89" s="60">
        <f>E90</f>
        <v>13200</v>
      </c>
      <c r="F89" s="60">
        <f>SUM(F90:F91)</f>
        <v>540587.92999999993</v>
      </c>
      <c r="G89" s="60">
        <f t="shared" ref="G89" si="42">SUM(G90:G91)</f>
        <v>71748.348264649278</v>
      </c>
      <c r="H89" s="60">
        <f t="shared" ref="H89" si="43">SUM(H90:H91)</f>
        <v>71748.34</v>
      </c>
      <c r="I89" s="60">
        <f t="shared" ref="I89" si="44">SUM(I90:I91)</f>
        <v>71748.34</v>
      </c>
      <c r="J89" s="47"/>
      <c r="K89" s="23"/>
      <c r="L89" s="23"/>
    </row>
    <row r="90" spans="1:12" ht="12.75" customHeight="1" x14ac:dyDescent="0.2">
      <c r="A90" s="4">
        <v>48</v>
      </c>
      <c r="B90" s="63"/>
      <c r="C90" s="4" t="s">
        <v>124</v>
      </c>
      <c r="D90" s="61">
        <f>D286+D263</f>
        <v>13200</v>
      </c>
      <c r="E90" s="61">
        <f>E286+E263</f>
        <v>13200</v>
      </c>
      <c r="F90" s="61">
        <f>F139</f>
        <v>485587.93</v>
      </c>
      <c r="G90" s="61">
        <f t="shared" ref="G90:I90" si="45">G139</f>
        <v>64448.593801844843</v>
      </c>
      <c r="H90" s="61">
        <f t="shared" si="45"/>
        <v>64448.59</v>
      </c>
      <c r="I90" s="61">
        <f t="shared" si="45"/>
        <v>64448.59</v>
      </c>
      <c r="J90" s="47"/>
      <c r="K90" s="23"/>
      <c r="L90" s="23"/>
    </row>
    <row r="91" spans="1:12" ht="12.75" customHeight="1" x14ac:dyDescent="0.2">
      <c r="A91" s="4">
        <v>53</v>
      </c>
      <c r="B91" s="4"/>
      <c r="C91" s="4" t="s">
        <v>118</v>
      </c>
      <c r="D91" s="61"/>
      <c r="E91" s="61"/>
      <c r="F91" s="61">
        <f>F243</f>
        <v>55000</v>
      </c>
      <c r="G91" s="61">
        <f t="shared" ref="G91:I91" si="46">G243</f>
        <v>7299.7544628044325</v>
      </c>
      <c r="H91" s="61">
        <f t="shared" si="46"/>
        <v>7299.75</v>
      </c>
      <c r="I91" s="61">
        <f t="shared" si="46"/>
        <v>7299.75</v>
      </c>
      <c r="J91" s="47"/>
      <c r="K91" s="23"/>
      <c r="L91" s="23"/>
    </row>
    <row r="92" spans="1:12" ht="12.75" customHeight="1" x14ac:dyDescent="0.2">
      <c r="A92" s="4"/>
      <c r="B92" s="4"/>
      <c r="C92" s="4"/>
      <c r="D92" s="61"/>
      <c r="E92" s="61"/>
      <c r="F92" s="61"/>
      <c r="G92" s="61"/>
      <c r="H92" s="61"/>
      <c r="I92" s="61"/>
      <c r="J92" s="47"/>
      <c r="K92" s="23"/>
      <c r="L92" s="23"/>
    </row>
    <row r="93" spans="1:12" s="5" customFormat="1" ht="12.75" customHeight="1" x14ac:dyDescent="0.2">
      <c r="A93" s="2"/>
      <c r="B93" s="2">
        <v>4</v>
      </c>
      <c r="C93" s="2" t="s">
        <v>173</v>
      </c>
      <c r="D93" s="60"/>
      <c r="E93" s="60"/>
      <c r="F93" s="60">
        <f>F95</f>
        <v>201157.59</v>
      </c>
      <c r="G93" s="60">
        <f t="shared" ref="G93:I93" si="47">G95</f>
        <v>26698.200278717894</v>
      </c>
      <c r="H93" s="60">
        <f t="shared" si="47"/>
        <v>4400.7700000000004</v>
      </c>
      <c r="I93" s="60">
        <f t="shared" si="47"/>
        <v>4400.7700000000004</v>
      </c>
      <c r="J93" s="59"/>
      <c r="K93" s="1"/>
      <c r="L93" s="1"/>
    </row>
    <row r="94" spans="1:12" ht="12.75" customHeight="1" x14ac:dyDescent="0.2">
      <c r="A94" s="4"/>
      <c r="B94" s="4"/>
      <c r="C94" s="4"/>
      <c r="D94" s="61"/>
      <c r="E94" s="61"/>
      <c r="F94" s="61"/>
      <c r="G94" s="61"/>
      <c r="H94" s="61"/>
      <c r="I94" s="61"/>
      <c r="J94" s="47"/>
      <c r="K94" s="23"/>
      <c r="L94" s="23"/>
    </row>
    <row r="95" spans="1:12" ht="12.75" customHeight="1" x14ac:dyDescent="0.2">
      <c r="A95" s="4"/>
      <c r="B95" s="2">
        <v>42</v>
      </c>
      <c r="C95" s="2" t="s">
        <v>171</v>
      </c>
      <c r="D95" s="60">
        <f>SUM(D97:D98)</f>
        <v>69850</v>
      </c>
      <c r="E95" s="60">
        <f>SUM(E97:E98)</f>
        <v>71700</v>
      </c>
      <c r="F95" s="60">
        <f>SUM(F96:F99)</f>
        <v>201157.59</v>
      </c>
      <c r="G95" s="60">
        <f>SUM(G96:G99)</f>
        <v>26698.200278717894</v>
      </c>
      <c r="H95" s="60">
        <f>SUM(H96:H99)</f>
        <v>4400.7700000000004</v>
      </c>
      <c r="I95" s="60">
        <f>SUM(I96:I99)</f>
        <v>4400.7700000000004</v>
      </c>
      <c r="J95" s="47"/>
      <c r="K95" s="23"/>
      <c r="L95" s="23"/>
    </row>
    <row r="96" spans="1:12" ht="12.75" customHeight="1" x14ac:dyDescent="0.2">
      <c r="A96" s="4">
        <v>11</v>
      </c>
      <c r="B96" s="4"/>
      <c r="C96" s="4" t="s">
        <v>123</v>
      </c>
      <c r="D96" s="60"/>
      <c r="E96" s="60"/>
      <c r="F96" s="61">
        <f>F378</f>
        <v>1657.59</v>
      </c>
      <c r="G96" s="61">
        <f>G378</f>
        <v>219.99999999999997</v>
      </c>
      <c r="H96" s="61">
        <f>H378</f>
        <v>220</v>
      </c>
      <c r="I96" s="61">
        <f>I378</f>
        <v>220</v>
      </c>
      <c r="J96" s="47"/>
      <c r="K96" s="23"/>
      <c r="L96" s="23"/>
    </row>
    <row r="97" spans="1:12" ht="12.75" customHeight="1" x14ac:dyDescent="0.2">
      <c r="A97" s="4">
        <v>32</v>
      </c>
      <c r="B97" s="4"/>
      <c r="C97" s="4" t="s">
        <v>121</v>
      </c>
      <c r="D97" s="61">
        <v>69850</v>
      </c>
      <c r="E97" s="61">
        <v>71700</v>
      </c>
      <c r="F97" s="61">
        <f>F151</f>
        <v>168000</v>
      </c>
      <c r="G97" s="61">
        <f t="shared" ref="G97:I97" si="48">G151</f>
        <v>22297.431813657175</v>
      </c>
      <c r="H97" s="61">
        <f t="shared" si="48"/>
        <v>0</v>
      </c>
      <c r="I97" s="61">
        <f t="shared" si="48"/>
        <v>0</v>
      </c>
      <c r="J97" s="47"/>
      <c r="K97" s="23"/>
      <c r="L97" s="23"/>
    </row>
    <row r="98" spans="1:12" ht="12.75" customHeight="1" x14ac:dyDescent="0.2">
      <c r="A98" s="4">
        <v>53</v>
      </c>
      <c r="B98" s="4"/>
      <c r="C98" s="4" t="s">
        <v>118</v>
      </c>
      <c r="D98" s="61">
        <v>0</v>
      </c>
      <c r="E98" s="61">
        <v>0</v>
      </c>
      <c r="F98" s="61">
        <f>F246+F375</f>
        <v>11500</v>
      </c>
      <c r="G98" s="61">
        <f>G246+G375</f>
        <v>1526.3122967681995</v>
      </c>
      <c r="H98" s="61">
        <f>H246+H375</f>
        <v>1526.31</v>
      </c>
      <c r="I98" s="61">
        <f>I246+I375</f>
        <v>1526.31</v>
      </c>
      <c r="J98" s="47"/>
      <c r="K98" s="23"/>
      <c r="L98" s="23"/>
    </row>
    <row r="99" spans="1:12" ht="12.75" customHeight="1" x14ac:dyDescent="0.2">
      <c r="A99" s="4">
        <v>55</v>
      </c>
      <c r="B99" s="4"/>
      <c r="C99" s="4" t="s">
        <v>119</v>
      </c>
      <c r="D99" s="61"/>
      <c r="E99" s="61"/>
      <c r="F99" s="61">
        <f>F370</f>
        <v>20000</v>
      </c>
      <c r="G99" s="61">
        <f t="shared" ref="G99:I99" si="49">G370</f>
        <v>2654.4561682925209</v>
      </c>
      <c r="H99" s="61">
        <f t="shared" si="49"/>
        <v>2654.46</v>
      </c>
      <c r="I99" s="61">
        <f t="shared" si="49"/>
        <v>2654.46</v>
      </c>
      <c r="J99" s="47"/>
      <c r="K99" s="23"/>
      <c r="L99" s="23"/>
    </row>
    <row r="100" spans="1:12" ht="12.75" customHeight="1" x14ac:dyDescent="0.2">
      <c r="A100" s="4"/>
      <c r="B100" s="4"/>
      <c r="C100" s="4"/>
      <c r="D100" s="61"/>
      <c r="E100" s="61"/>
      <c r="F100" s="61"/>
      <c r="G100" s="61"/>
      <c r="H100" s="60"/>
      <c r="I100" s="60"/>
      <c r="J100" s="47"/>
      <c r="K100" s="23"/>
      <c r="L100" s="23"/>
    </row>
    <row r="101" spans="1:12" ht="12.75" customHeight="1" x14ac:dyDescent="0.2">
      <c r="A101" s="4"/>
      <c r="B101" s="22"/>
      <c r="C101" s="4"/>
      <c r="D101" s="61"/>
      <c r="E101" s="61"/>
      <c r="F101" s="61"/>
      <c r="G101" s="61"/>
      <c r="H101" s="60"/>
      <c r="I101" s="60"/>
      <c r="J101" s="47"/>
      <c r="K101" s="23"/>
      <c r="L101" s="23"/>
    </row>
    <row r="102" spans="1:12" ht="12.75" customHeight="1" x14ac:dyDescent="0.2">
      <c r="A102" s="4"/>
      <c r="B102" s="117" t="s">
        <v>175</v>
      </c>
      <c r="C102" s="118"/>
      <c r="D102" s="60" t="e">
        <f>D66</f>
        <v>#REF!</v>
      </c>
      <c r="E102" s="60" t="e">
        <f>E66</f>
        <v>#REF!</v>
      </c>
      <c r="F102" s="60">
        <f>F66+F93</f>
        <v>5524514.7528571431</v>
      </c>
      <c r="G102" s="60">
        <f t="shared" ref="G102:I102" si="50">G66+G93</f>
        <v>733229.11312723369</v>
      </c>
      <c r="H102" s="60">
        <f t="shared" si="50"/>
        <v>615237.46000000008</v>
      </c>
      <c r="I102" s="60">
        <f t="shared" si="50"/>
        <v>615237.46000000008</v>
      </c>
      <c r="J102" s="47"/>
      <c r="K102" s="23"/>
      <c r="L102" s="23"/>
    </row>
    <row r="103" spans="1:12" ht="12.75" customHeight="1" x14ac:dyDescent="0.2">
      <c r="A103" s="47"/>
      <c r="B103" s="49"/>
      <c r="C103" s="49"/>
      <c r="D103" s="50"/>
      <c r="E103" s="50"/>
      <c r="F103" s="50"/>
      <c r="G103" s="50"/>
      <c r="H103" s="50"/>
      <c r="I103" s="50"/>
      <c r="J103" s="47"/>
      <c r="K103" s="23"/>
      <c r="L103" s="23"/>
    </row>
    <row r="104" spans="1:12" ht="12.75" customHeight="1" x14ac:dyDescent="0.2">
      <c r="A104" s="47"/>
      <c r="B104" s="49"/>
      <c r="C104" s="49"/>
      <c r="D104" s="50"/>
      <c r="E104" s="50"/>
      <c r="F104" s="50"/>
      <c r="G104" s="50"/>
      <c r="H104" s="50"/>
      <c r="I104" s="50"/>
      <c r="J104" s="47"/>
      <c r="K104" s="23"/>
      <c r="L104" s="23"/>
    </row>
    <row r="105" spans="1:12" ht="12.75" customHeight="1" x14ac:dyDescent="0.2">
      <c r="B105" s="5"/>
      <c r="C105" s="5"/>
      <c r="D105" s="1"/>
      <c r="E105" s="1"/>
      <c r="F105" s="1">
        <f>F110-F102</f>
        <v>0</v>
      </c>
      <c r="G105" s="1"/>
      <c r="H105" s="1"/>
      <c r="K105" s="23"/>
    </row>
    <row r="106" spans="1:12" ht="24.75" customHeight="1" x14ac:dyDescent="0.2">
      <c r="A106" s="114" t="s">
        <v>114</v>
      </c>
      <c r="B106" s="114"/>
      <c r="C106" s="114"/>
      <c r="D106" s="114"/>
      <c r="E106" s="114"/>
      <c r="F106" s="114"/>
      <c r="G106" s="114"/>
      <c r="H106" s="114"/>
      <c r="I106" s="23"/>
      <c r="J106" s="23"/>
    </row>
    <row r="107" spans="1:12" x14ac:dyDescent="0.2">
      <c r="B107" s="115" t="s">
        <v>4</v>
      </c>
      <c r="C107" s="116"/>
      <c r="D107" s="116"/>
      <c r="E107" s="116"/>
      <c r="F107" s="116"/>
      <c r="G107" s="116"/>
      <c r="H107" s="116"/>
      <c r="I107" s="35"/>
    </row>
    <row r="108" spans="1:12" ht="25.5" x14ac:dyDescent="0.2">
      <c r="A108" s="51" t="s">
        <v>16</v>
      </c>
      <c r="B108" s="51" t="s">
        <v>3</v>
      </c>
      <c r="C108" s="51" t="s">
        <v>128</v>
      </c>
      <c r="D108" s="3" t="s">
        <v>99</v>
      </c>
      <c r="E108" s="3" t="s">
        <v>104</v>
      </c>
      <c r="F108" s="3" t="s">
        <v>111</v>
      </c>
      <c r="G108" s="3" t="s">
        <v>110</v>
      </c>
      <c r="H108" s="3" t="s">
        <v>100</v>
      </c>
      <c r="I108" s="3" t="s">
        <v>109</v>
      </c>
      <c r="K108" s="23"/>
    </row>
    <row r="109" spans="1:12" x14ac:dyDescent="0.2">
      <c r="A109" s="2"/>
      <c r="B109" s="48"/>
      <c r="C109" s="7"/>
      <c r="D109" s="3"/>
      <c r="E109" s="3"/>
      <c r="F109" s="3"/>
      <c r="G109" s="3"/>
      <c r="H109" s="3"/>
      <c r="I109" s="3"/>
      <c r="K109" s="23"/>
    </row>
    <row r="110" spans="1:12" x14ac:dyDescent="0.2">
      <c r="A110" s="48"/>
      <c r="B110" s="52"/>
      <c r="C110" s="41" t="s">
        <v>132</v>
      </c>
      <c r="D110" s="11" t="e">
        <f>SUM(D155+D113+D125+D135+D167+D176+D182+D187+D199+D203+D226+D217+D208+D236+D250+D255+D259+D263+D268+D286+D296+D343+D301+D307+D143+D151+D242+D245+D195+D320+D324+D275+D281+D336+D349+D356+D362+D374+D384+D388+D369+D395+D404)</f>
        <v>#REF!</v>
      </c>
      <c r="E110" s="11" t="e">
        <f>SUM(E155+E113+E125+E135+E167+E176+E182+E187+E199+E203+E226+E217+E208+E236+E250+E255+E259+E263+E268+E286+E296+E343+E301+E307+E143+E151+E242+E245+E195+E320+E324+E275+E281+E330+E336+E349+E356+E362+E374+E384+E388+E369+E395+E404)</f>
        <v>#REF!</v>
      </c>
      <c r="F110" s="11">
        <f>SUM(F155+F113+F125+F135+F167+F176+F182+F187+F199+F203+F226+F217+F208+F236+F250+F255+F259+F263+F268+F286+F296+F343+F301+F307+F143+F151+F242+F245+F195+F320+F324+F275+F281+F330+F336+F349+F356+F362+F374+F378+F384+F388+F369+F395+F404)</f>
        <v>5524514.7528571431</v>
      </c>
      <c r="G110" s="11">
        <f>SUM(G155+G113+G125+G135+G167+G176+G182+G187+G199+G203+G226+G217+G208+G236+G250+G255+G259+G263+G268+G286+G296+G343+G301+G307+G143+G151+G242+G245+G195+G320+G324+G275+G281+G330+G336+G349+G356+G362+G374+G378+G384+G388+G369+G395+G404)</f>
        <v>733229.11312723369</v>
      </c>
      <c r="H110" s="11">
        <f>SUM(H155+H113+H125+H135+H167+H176+H182+H187+H199+H203+H226+H217+H208+H236+H250+H255+H268+H286+H296+H343+H301+H307+H143+H151+H243+H245+H195+H275+H281+H336+H349+H356+H362+H374+H378+H384+H388+H369)</f>
        <v>615237.46</v>
      </c>
      <c r="I110" s="11">
        <f>SUM(I155+I113+I125+I135+I167+I176+I182+I187+I199+I203+I226+I217+I208+I236+I250+I255+I268+I286+I296+I343+I301+I307+I143+I151+I243+I245+I195+I275+I281+I336+I349+I356+I362+I374+I378+I384+I388+I369)</f>
        <v>615237.46</v>
      </c>
      <c r="K110" s="23"/>
    </row>
    <row r="111" spans="1:12" hidden="1" x14ac:dyDescent="0.2">
      <c r="A111" s="6" t="s">
        <v>97</v>
      </c>
      <c r="B111" s="129" t="s">
        <v>98</v>
      </c>
      <c r="C111" s="130"/>
      <c r="D111" s="36"/>
      <c r="E111" s="36"/>
      <c r="F111" s="36"/>
      <c r="G111" s="36"/>
      <c r="H111" s="36"/>
      <c r="I111" s="36"/>
    </row>
    <row r="112" spans="1:12" hidden="1" x14ac:dyDescent="0.2">
      <c r="A112" s="24" t="s">
        <v>95</v>
      </c>
      <c r="B112" s="131" t="s">
        <v>96</v>
      </c>
      <c r="C112" s="130"/>
      <c r="D112" s="36"/>
      <c r="E112" s="36"/>
      <c r="F112" s="36"/>
      <c r="G112" s="36"/>
      <c r="H112" s="36"/>
      <c r="I112" s="36"/>
    </row>
    <row r="113" spans="1:11" hidden="1" x14ac:dyDescent="0.2">
      <c r="A113" s="6"/>
      <c r="B113" s="2">
        <v>3</v>
      </c>
      <c r="C113" s="41" t="s">
        <v>10</v>
      </c>
      <c r="D113" s="11">
        <f>D114+D118</f>
        <v>73500</v>
      </c>
      <c r="E113" s="11">
        <f>E114+E118</f>
        <v>83746.92</v>
      </c>
      <c r="F113" s="11">
        <f>F114+F118</f>
        <v>0</v>
      </c>
      <c r="G113" s="11">
        <f>G114+G118</f>
        <v>0</v>
      </c>
      <c r="H113" s="11">
        <f>H114+H118</f>
        <v>0</v>
      </c>
      <c r="I113" s="36"/>
    </row>
    <row r="114" spans="1:11" hidden="1" x14ac:dyDescent="0.2">
      <c r="A114" s="6"/>
      <c r="B114" s="2">
        <v>31</v>
      </c>
      <c r="C114" s="2" t="s">
        <v>17</v>
      </c>
      <c r="D114" s="11">
        <f>SUM(D115:D117)</f>
        <v>69000</v>
      </c>
      <c r="E114" s="11">
        <f>SUM(E115:E117)</f>
        <v>80000</v>
      </c>
      <c r="F114" s="11">
        <f>SUM(F115:F117)</f>
        <v>0</v>
      </c>
      <c r="G114" s="11">
        <f>SUM(G115:G117)</f>
        <v>0</v>
      </c>
      <c r="H114" s="11">
        <v>0</v>
      </c>
      <c r="I114" s="36"/>
      <c r="K114" s="23"/>
    </row>
    <row r="115" spans="1:11" hidden="1" x14ac:dyDescent="0.2">
      <c r="A115" s="6"/>
      <c r="B115" s="25">
        <v>311</v>
      </c>
      <c r="C115" s="18" t="s">
        <v>9</v>
      </c>
      <c r="D115" s="36">
        <v>59227.47</v>
      </c>
      <c r="E115" s="36">
        <v>68669.53</v>
      </c>
      <c r="F115" s="36"/>
      <c r="G115" s="36">
        <f>F115/7.5345</f>
        <v>0</v>
      </c>
      <c r="H115" s="36"/>
      <c r="I115" s="36"/>
    </row>
    <row r="116" spans="1:11" hidden="1" x14ac:dyDescent="0.2">
      <c r="A116" s="6"/>
      <c r="B116" s="25">
        <v>312</v>
      </c>
      <c r="C116" s="18" t="s">
        <v>74</v>
      </c>
      <c r="D116" s="36"/>
      <c r="E116" s="36"/>
      <c r="F116" s="36"/>
      <c r="G116" s="36"/>
      <c r="H116" s="36"/>
      <c r="I116" s="36"/>
    </row>
    <row r="117" spans="1:11" hidden="1" x14ac:dyDescent="0.2">
      <c r="A117" s="6"/>
      <c r="B117" s="25">
        <v>313</v>
      </c>
      <c r="C117" s="18" t="s">
        <v>18</v>
      </c>
      <c r="D117" s="36">
        <v>9772.5300000000007</v>
      </c>
      <c r="E117" s="36">
        <v>11330.47</v>
      </c>
      <c r="F117" s="36"/>
      <c r="G117" s="36">
        <f>F117/7.5345</f>
        <v>0</v>
      </c>
      <c r="H117" s="36"/>
      <c r="I117" s="36"/>
    </row>
    <row r="118" spans="1:11" hidden="1" x14ac:dyDescent="0.2">
      <c r="A118" s="6"/>
      <c r="B118" s="26">
        <v>32</v>
      </c>
      <c r="C118" s="27" t="s">
        <v>11</v>
      </c>
      <c r="D118" s="11">
        <f>SUM(D119:D120)</f>
        <v>4500</v>
      </c>
      <c r="E118" s="11">
        <f>SUM(E119:E120)</f>
        <v>3746.92</v>
      </c>
      <c r="F118" s="11">
        <f>SUM(F119:F120)</f>
        <v>0</v>
      </c>
      <c r="G118" s="11">
        <f>SUM(G119:G120)</f>
        <v>0</v>
      </c>
      <c r="H118" s="11">
        <v>0</v>
      </c>
      <c r="I118" s="36"/>
    </row>
    <row r="119" spans="1:11" hidden="1" x14ac:dyDescent="0.2">
      <c r="A119" s="6"/>
      <c r="B119" s="25">
        <v>321</v>
      </c>
      <c r="C119" s="18" t="s">
        <v>19</v>
      </c>
      <c r="D119" s="36">
        <v>4500</v>
      </c>
      <c r="E119" s="36">
        <v>3746.92</v>
      </c>
      <c r="F119" s="36"/>
      <c r="G119" s="36">
        <f>F119/7.5345</f>
        <v>0</v>
      </c>
      <c r="H119" s="36"/>
      <c r="I119" s="36"/>
    </row>
    <row r="120" spans="1:11" hidden="1" x14ac:dyDescent="0.2">
      <c r="A120" s="6"/>
      <c r="B120" s="15"/>
      <c r="C120" s="16"/>
      <c r="D120" s="36"/>
      <c r="E120" s="36"/>
      <c r="F120" s="36"/>
      <c r="G120" s="36"/>
      <c r="H120" s="36"/>
      <c r="I120" s="36"/>
    </row>
    <row r="121" spans="1:11" x14ac:dyDescent="0.2">
      <c r="A121" s="6"/>
      <c r="B121" s="15"/>
      <c r="C121" s="16"/>
      <c r="D121" s="36"/>
      <c r="E121" s="36"/>
      <c r="F121" s="36"/>
      <c r="G121" s="36"/>
      <c r="H121" s="36"/>
      <c r="I121" s="36"/>
    </row>
    <row r="122" spans="1:11" s="5" customFormat="1" ht="15" customHeight="1" x14ac:dyDescent="0.2">
      <c r="A122" s="54">
        <v>2101</v>
      </c>
      <c r="B122" s="101" t="s">
        <v>31</v>
      </c>
      <c r="C122" s="102"/>
      <c r="D122" s="11"/>
      <c r="E122" s="11"/>
      <c r="F122" s="11"/>
      <c r="G122" s="11"/>
      <c r="H122" s="12"/>
      <c r="I122" s="12"/>
    </row>
    <row r="123" spans="1:11" ht="15.75" customHeight="1" x14ac:dyDescent="0.2">
      <c r="A123" s="55" t="s">
        <v>32</v>
      </c>
      <c r="B123" s="119" t="s">
        <v>35</v>
      </c>
      <c r="C123" s="120"/>
      <c r="D123" s="36"/>
      <c r="E123" s="36"/>
      <c r="F123" s="36"/>
      <c r="G123" s="36"/>
      <c r="H123" s="37"/>
      <c r="I123" s="37"/>
    </row>
    <row r="124" spans="1:11" ht="15" customHeight="1" x14ac:dyDescent="0.2">
      <c r="A124" s="55">
        <v>48005</v>
      </c>
      <c r="B124" s="103" t="s">
        <v>131</v>
      </c>
      <c r="C124" s="104"/>
      <c r="D124" s="36"/>
      <c r="E124" s="36"/>
      <c r="F124" s="36"/>
      <c r="G124" s="36"/>
      <c r="H124" s="57"/>
      <c r="I124" s="57"/>
      <c r="K124" s="21"/>
    </row>
    <row r="125" spans="1:11" ht="15" customHeight="1" x14ac:dyDescent="0.2">
      <c r="A125" s="55"/>
      <c r="B125" s="32">
        <v>3</v>
      </c>
      <c r="C125" s="53" t="s">
        <v>10</v>
      </c>
      <c r="D125" s="36">
        <f t="shared" ref="D125:E125" si="51">SUM(D126+D131)</f>
        <v>109800</v>
      </c>
      <c r="E125" s="36">
        <f t="shared" si="51"/>
        <v>109800</v>
      </c>
      <c r="F125" s="36">
        <f t="shared" ref="F125:G125" si="52">SUM(F126+F131)</f>
        <v>109800.26999999999</v>
      </c>
      <c r="G125" s="36">
        <f t="shared" si="52"/>
        <v>14573.00019908421</v>
      </c>
      <c r="H125" s="36">
        <f t="shared" ref="H125:I125" si="53">SUM(H126+H131)</f>
        <v>14573</v>
      </c>
      <c r="I125" s="36">
        <f t="shared" si="53"/>
        <v>14573</v>
      </c>
      <c r="J125" s="23"/>
      <c r="K125" s="21"/>
    </row>
    <row r="126" spans="1:11" x14ac:dyDescent="0.2">
      <c r="A126" s="55"/>
      <c r="B126" s="25" t="s">
        <v>0</v>
      </c>
      <c r="C126" s="18" t="s">
        <v>11</v>
      </c>
      <c r="D126" s="36">
        <f>SUM(D127:D130)</f>
        <v>105800</v>
      </c>
      <c r="E126" s="36">
        <f>SUM(E127:E130)</f>
        <v>105800</v>
      </c>
      <c r="F126" s="36">
        <f>SUM(F127:F130)</f>
        <v>105800.26999999999</v>
      </c>
      <c r="G126" s="36">
        <f>SUM(G127:G130)</f>
        <v>14042.108965425707</v>
      </c>
      <c r="H126" s="30">
        <v>14042.11</v>
      </c>
      <c r="I126" s="30">
        <f>H126</f>
        <v>14042.11</v>
      </c>
    </row>
    <row r="127" spans="1:11" hidden="1" x14ac:dyDescent="0.2">
      <c r="A127" s="55"/>
      <c r="B127" s="25">
        <v>321</v>
      </c>
      <c r="C127" s="18" t="s">
        <v>21</v>
      </c>
      <c r="D127" s="36">
        <v>12500</v>
      </c>
      <c r="E127" s="36">
        <v>12500</v>
      </c>
      <c r="F127" s="36">
        <v>12500</v>
      </c>
      <c r="G127" s="36">
        <f>F127/7.5345</f>
        <v>1659.0351051828256</v>
      </c>
      <c r="H127" s="38"/>
      <c r="I127" s="38"/>
    </row>
    <row r="128" spans="1:11" hidden="1" x14ac:dyDescent="0.2">
      <c r="A128" s="55"/>
      <c r="B128" s="25">
        <v>322</v>
      </c>
      <c r="C128" s="18" t="s">
        <v>12</v>
      </c>
      <c r="D128" s="36">
        <v>44220</v>
      </c>
      <c r="E128" s="36">
        <v>44220</v>
      </c>
      <c r="F128" s="36">
        <v>44220</v>
      </c>
      <c r="G128" s="36">
        <f>F128/7.5345</f>
        <v>5869.0025880947642</v>
      </c>
      <c r="H128" s="38"/>
      <c r="I128" s="38"/>
    </row>
    <row r="129" spans="1:12" hidden="1" x14ac:dyDescent="0.2">
      <c r="A129" s="55"/>
      <c r="B129" s="25">
        <v>323</v>
      </c>
      <c r="C129" s="18" t="s">
        <v>22</v>
      </c>
      <c r="D129" s="36">
        <v>47000</v>
      </c>
      <c r="E129" s="36">
        <v>47500</v>
      </c>
      <c r="F129" s="36">
        <v>47500.27</v>
      </c>
      <c r="G129" s="36">
        <f>F129/7.5345</f>
        <v>6304.3692348530085</v>
      </c>
      <c r="H129" s="38"/>
      <c r="I129" s="38"/>
    </row>
    <row r="130" spans="1:12" hidden="1" x14ac:dyDescent="0.2">
      <c r="A130" s="55"/>
      <c r="B130" s="25">
        <v>329</v>
      </c>
      <c r="C130" s="29" t="s">
        <v>8</v>
      </c>
      <c r="D130" s="36">
        <v>2080</v>
      </c>
      <c r="E130" s="36">
        <v>1580</v>
      </c>
      <c r="F130" s="36">
        <v>1580</v>
      </c>
      <c r="G130" s="36">
        <f>F130/7.5345</f>
        <v>209.70203729510916</v>
      </c>
      <c r="H130" s="38"/>
      <c r="I130" s="38"/>
    </row>
    <row r="131" spans="1:12" x14ac:dyDescent="0.2">
      <c r="A131" s="55"/>
      <c r="B131" s="25">
        <v>34</v>
      </c>
      <c r="C131" s="29" t="s">
        <v>25</v>
      </c>
      <c r="D131" s="36">
        <f>SUM(D132)</f>
        <v>4000</v>
      </c>
      <c r="E131" s="36">
        <f>SUM(E132)</f>
        <v>4000</v>
      </c>
      <c r="F131" s="36">
        <f>SUM(F132)</f>
        <v>4000</v>
      </c>
      <c r="G131" s="36">
        <f>SUM(G132)</f>
        <v>530.89123365850423</v>
      </c>
      <c r="H131" s="30">
        <v>530.89</v>
      </c>
      <c r="I131" s="30">
        <f>H131</f>
        <v>530.89</v>
      </c>
    </row>
    <row r="132" spans="1:12" hidden="1" x14ac:dyDescent="0.2">
      <c r="A132" s="55"/>
      <c r="B132" s="25">
        <v>343</v>
      </c>
      <c r="C132" s="29" t="s">
        <v>23</v>
      </c>
      <c r="D132" s="36">
        <v>4000</v>
      </c>
      <c r="E132" s="36">
        <v>4000</v>
      </c>
      <c r="F132" s="36">
        <v>4000</v>
      </c>
      <c r="G132" s="36">
        <f>F132/7.5345</f>
        <v>530.89123365850423</v>
      </c>
      <c r="H132" s="30"/>
      <c r="I132" s="30"/>
      <c r="L132" s="23"/>
    </row>
    <row r="133" spans="1:12" x14ac:dyDescent="0.2">
      <c r="A133" s="55" t="s">
        <v>33</v>
      </c>
      <c r="B133" s="121" t="s">
        <v>34</v>
      </c>
      <c r="C133" s="122"/>
      <c r="D133" s="36"/>
      <c r="E133" s="36"/>
      <c r="F133" s="36"/>
      <c r="G133" s="36"/>
      <c r="H133" s="30"/>
      <c r="I133" s="30"/>
      <c r="L133" s="23"/>
    </row>
    <row r="134" spans="1:12" x14ac:dyDescent="0.2">
      <c r="A134" s="55">
        <v>48005</v>
      </c>
      <c r="B134" s="103" t="s">
        <v>131</v>
      </c>
      <c r="C134" s="104"/>
      <c r="D134" s="36"/>
      <c r="E134" s="36"/>
      <c r="F134" s="36"/>
      <c r="G134" s="36"/>
      <c r="H134" s="30"/>
      <c r="I134" s="30"/>
      <c r="L134" s="23"/>
    </row>
    <row r="135" spans="1:12" x14ac:dyDescent="0.2">
      <c r="A135" s="55"/>
      <c r="B135" s="15">
        <v>3</v>
      </c>
      <c r="C135" s="53" t="s">
        <v>10</v>
      </c>
      <c r="D135" s="36">
        <f t="shared" ref="D135:I135" si="54">D136+D139</f>
        <v>390194</v>
      </c>
      <c r="E135" s="36">
        <f t="shared" si="54"/>
        <v>496388.25</v>
      </c>
      <c r="F135" s="36">
        <f t="shared" si="54"/>
        <v>496387.93</v>
      </c>
      <c r="G135" s="36">
        <f t="shared" si="54"/>
        <v>65882.000132722809</v>
      </c>
      <c r="H135" s="36">
        <f t="shared" si="54"/>
        <v>65882</v>
      </c>
      <c r="I135" s="36">
        <f t="shared" si="54"/>
        <v>65882</v>
      </c>
      <c r="L135" s="23"/>
    </row>
    <row r="136" spans="1:12" x14ac:dyDescent="0.2">
      <c r="A136" s="55"/>
      <c r="B136" s="25" t="s">
        <v>0</v>
      </c>
      <c r="C136" s="18" t="s">
        <v>11</v>
      </c>
      <c r="D136" s="36">
        <f>SUM(D137:D138)</f>
        <v>4500</v>
      </c>
      <c r="E136" s="36">
        <f>SUM(E137:E138)</f>
        <v>10800</v>
      </c>
      <c r="F136" s="36">
        <f>SUM(F137:F138)</f>
        <v>10800</v>
      </c>
      <c r="G136" s="36">
        <f>SUM(G137:G138)</f>
        <v>1433.4063308779614</v>
      </c>
      <c r="H136" s="30">
        <v>1433.41</v>
      </c>
      <c r="I136" s="30">
        <f>H136</f>
        <v>1433.41</v>
      </c>
      <c r="L136" s="23"/>
    </row>
    <row r="137" spans="1:12" hidden="1" x14ac:dyDescent="0.2">
      <c r="A137" s="55"/>
      <c r="B137" s="15">
        <v>322</v>
      </c>
      <c r="C137" s="16" t="s">
        <v>12</v>
      </c>
      <c r="D137" s="36">
        <v>0</v>
      </c>
      <c r="E137" s="36">
        <v>0</v>
      </c>
      <c r="F137" s="36">
        <v>0</v>
      </c>
      <c r="G137" s="36">
        <v>0</v>
      </c>
      <c r="H137" s="30"/>
      <c r="I137" s="30"/>
      <c r="L137" s="23"/>
    </row>
    <row r="138" spans="1:12" hidden="1" x14ac:dyDescent="0.2">
      <c r="A138" s="55"/>
      <c r="B138" s="22">
        <v>323</v>
      </c>
      <c r="C138" s="18" t="s">
        <v>29</v>
      </c>
      <c r="D138" s="36">
        <v>4500</v>
      </c>
      <c r="E138" s="36">
        <v>10800</v>
      </c>
      <c r="F138" s="36">
        <v>10800</v>
      </c>
      <c r="G138" s="36">
        <f>F138/7.5345</f>
        <v>1433.4063308779614</v>
      </c>
      <c r="H138" s="30"/>
      <c r="I138" s="30"/>
      <c r="L138" s="23"/>
    </row>
    <row r="139" spans="1:12" x14ac:dyDescent="0.2">
      <c r="A139" s="55"/>
      <c r="B139" s="15">
        <v>37</v>
      </c>
      <c r="C139" s="29" t="s">
        <v>66</v>
      </c>
      <c r="D139" s="36">
        <f>D140</f>
        <v>385694</v>
      </c>
      <c r="E139" s="36">
        <f>E140</f>
        <v>485588.25</v>
      </c>
      <c r="F139" s="36">
        <f>F140</f>
        <v>485587.93</v>
      </c>
      <c r="G139" s="36">
        <f>G140</f>
        <v>64448.593801844843</v>
      </c>
      <c r="H139" s="36">
        <v>64448.59</v>
      </c>
      <c r="I139" s="36">
        <f>H139</f>
        <v>64448.59</v>
      </c>
    </row>
    <row r="140" spans="1:12" hidden="1" x14ac:dyDescent="0.2">
      <c r="A140" s="55"/>
      <c r="B140" s="15">
        <v>372</v>
      </c>
      <c r="C140" s="29" t="s">
        <v>24</v>
      </c>
      <c r="D140" s="36">
        <v>385694</v>
      </c>
      <c r="E140" s="36">
        <v>485588.25</v>
      </c>
      <c r="F140" s="36">
        <v>485587.93</v>
      </c>
      <c r="G140" s="36">
        <f>F140/7.5345</f>
        <v>64448.593801844843</v>
      </c>
      <c r="H140" s="36"/>
      <c r="I140" s="36"/>
    </row>
    <row r="141" spans="1:12" ht="12.75" customHeight="1" x14ac:dyDescent="0.2">
      <c r="A141" s="55" t="s">
        <v>94</v>
      </c>
      <c r="B141" s="105" t="s">
        <v>152</v>
      </c>
      <c r="C141" s="106"/>
      <c r="D141" s="36"/>
      <c r="E141" s="36"/>
      <c r="F141" s="36"/>
      <c r="G141" s="36"/>
      <c r="H141" s="36"/>
      <c r="I141" s="36"/>
    </row>
    <row r="142" spans="1:12" ht="12.75" customHeight="1" x14ac:dyDescent="0.2">
      <c r="A142" s="55">
        <v>32300</v>
      </c>
      <c r="B142" s="103" t="s">
        <v>151</v>
      </c>
      <c r="C142" s="104"/>
      <c r="D142" s="36"/>
      <c r="E142" s="36"/>
      <c r="F142" s="36"/>
      <c r="G142" s="36"/>
      <c r="H142" s="36"/>
      <c r="I142" s="36"/>
    </row>
    <row r="143" spans="1:12" ht="12.75" customHeight="1" x14ac:dyDescent="0.2">
      <c r="A143" s="43"/>
      <c r="B143" s="25">
        <v>3</v>
      </c>
      <c r="C143" s="29" t="s">
        <v>10</v>
      </c>
      <c r="D143" s="36">
        <f t="shared" ref="D143:I143" si="55">D144+D149</f>
        <v>90500</v>
      </c>
      <c r="E143" s="36">
        <f t="shared" si="55"/>
        <v>71700</v>
      </c>
      <c r="F143" s="36">
        <f t="shared" si="55"/>
        <v>71400</v>
      </c>
      <c r="G143" s="36">
        <f t="shared" si="55"/>
        <v>9476.4085208042998</v>
      </c>
      <c r="H143" s="36">
        <f t="shared" si="55"/>
        <v>9501.6200000000008</v>
      </c>
      <c r="I143" s="36">
        <f t="shared" si="55"/>
        <v>9501.6200000000008</v>
      </c>
    </row>
    <row r="144" spans="1:12" ht="12.75" customHeight="1" x14ac:dyDescent="0.2">
      <c r="A144" s="55"/>
      <c r="B144" s="25">
        <v>32</v>
      </c>
      <c r="C144" s="29" t="s">
        <v>28</v>
      </c>
      <c r="D144" s="36">
        <f>SUM(D145:D148)</f>
        <v>88500</v>
      </c>
      <c r="E144" s="36">
        <f>SUM(E145:E148)</f>
        <v>71200</v>
      </c>
      <c r="F144" s="36">
        <f>SUM(F145:F148)</f>
        <v>70900</v>
      </c>
      <c r="G144" s="66">
        <f>SUM(G145:G148)</f>
        <v>9410.0471165969866</v>
      </c>
      <c r="H144" s="36">
        <v>9435.26</v>
      </c>
      <c r="I144" s="36">
        <f>H144</f>
        <v>9435.26</v>
      </c>
    </row>
    <row r="145" spans="1:12" ht="12.75" hidden="1" customHeight="1" x14ac:dyDescent="0.2">
      <c r="A145" s="55"/>
      <c r="B145" s="25">
        <v>321</v>
      </c>
      <c r="C145" s="18" t="s">
        <v>21</v>
      </c>
      <c r="D145" s="36">
        <v>5000</v>
      </c>
      <c r="E145" s="36">
        <v>700</v>
      </c>
      <c r="F145" s="36">
        <v>700</v>
      </c>
      <c r="G145" s="36">
        <f>F145/7.5345</f>
        <v>92.905965890238235</v>
      </c>
      <c r="H145" s="36"/>
      <c r="I145" s="36"/>
    </row>
    <row r="146" spans="1:12" ht="12.75" hidden="1" customHeight="1" x14ac:dyDescent="0.2">
      <c r="A146" s="55"/>
      <c r="B146" s="25">
        <v>322</v>
      </c>
      <c r="C146" s="29" t="s">
        <v>12</v>
      </c>
      <c r="D146" s="36">
        <v>60000</v>
      </c>
      <c r="E146" s="36">
        <v>63000</v>
      </c>
      <c r="F146" s="36">
        <v>65700</v>
      </c>
      <c r="G146" s="36">
        <f>F146/7.5345</f>
        <v>8719.8885128409311</v>
      </c>
      <c r="H146" s="36"/>
      <c r="I146" s="36"/>
    </row>
    <row r="147" spans="1:12" ht="12.75" hidden="1" customHeight="1" x14ac:dyDescent="0.2">
      <c r="A147" s="55"/>
      <c r="B147" s="25">
        <v>323</v>
      </c>
      <c r="C147" s="29" t="s">
        <v>22</v>
      </c>
      <c r="D147" s="36">
        <v>23000</v>
      </c>
      <c r="E147" s="36">
        <v>7000</v>
      </c>
      <c r="F147" s="36">
        <v>4000</v>
      </c>
      <c r="G147" s="36">
        <f>F147/7.5345</f>
        <v>530.89123365850423</v>
      </c>
      <c r="H147" s="36"/>
      <c r="I147" s="36"/>
    </row>
    <row r="148" spans="1:12" ht="12.75" hidden="1" customHeight="1" x14ac:dyDescent="0.2">
      <c r="A148" s="55"/>
      <c r="B148" s="15">
        <v>329</v>
      </c>
      <c r="C148" s="16" t="s">
        <v>8</v>
      </c>
      <c r="D148" s="36">
        <v>500</v>
      </c>
      <c r="E148" s="36">
        <v>500</v>
      </c>
      <c r="F148" s="36">
        <v>500</v>
      </c>
      <c r="G148" s="36">
        <f>F148/7.5345</f>
        <v>66.361404207313029</v>
      </c>
      <c r="H148" s="36"/>
      <c r="I148" s="36"/>
    </row>
    <row r="149" spans="1:12" ht="12.75" customHeight="1" x14ac:dyDescent="0.2">
      <c r="A149" s="55"/>
      <c r="B149" s="25">
        <v>34</v>
      </c>
      <c r="C149" s="29" t="s">
        <v>25</v>
      </c>
      <c r="D149" s="36">
        <f>D150</f>
        <v>2000</v>
      </c>
      <c r="E149" s="36">
        <f>E150</f>
        <v>500</v>
      </c>
      <c r="F149" s="36">
        <f>F150</f>
        <v>500</v>
      </c>
      <c r="G149" s="36">
        <f>G150</f>
        <v>66.361404207313029</v>
      </c>
      <c r="H149" s="36">
        <v>66.36</v>
      </c>
      <c r="I149" s="36">
        <f>H149</f>
        <v>66.36</v>
      </c>
    </row>
    <row r="150" spans="1:12" ht="12.75" hidden="1" customHeight="1" x14ac:dyDescent="0.2">
      <c r="A150" s="55"/>
      <c r="B150" s="25">
        <v>343</v>
      </c>
      <c r="C150" s="29" t="s">
        <v>23</v>
      </c>
      <c r="D150" s="36">
        <v>2000</v>
      </c>
      <c r="E150" s="36">
        <v>500</v>
      </c>
      <c r="F150" s="36">
        <v>500</v>
      </c>
      <c r="G150" s="36">
        <f>F150/7.5345</f>
        <v>66.361404207313029</v>
      </c>
      <c r="H150" s="36"/>
      <c r="I150" s="36"/>
    </row>
    <row r="151" spans="1:12" ht="12.75" customHeight="1" x14ac:dyDescent="0.2">
      <c r="A151" s="55"/>
      <c r="B151" s="25">
        <v>42</v>
      </c>
      <c r="C151" s="58" t="s">
        <v>26</v>
      </c>
      <c r="D151" s="36" t="e">
        <f>D152+#REF!</f>
        <v>#REF!</v>
      </c>
      <c r="E151" s="36" t="e">
        <f>E152+#REF!</f>
        <v>#REF!</v>
      </c>
      <c r="F151" s="36">
        <f>F152</f>
        <v>168000</v>
      </c>
      <c r="G151" s="36">
        <f>G152</f>
        <v>22297.431813657175</v>
      </c>
      <c r="H151" s="36"/>
      <c r="I151" s="36"/>
    </row>
    <row r="152" spans="1:12" ht="12.75" hidden="1" customHeight="1" x14ac:dyDescent="0.2">
      <c r="A152" s="55"/>
      <c r="B152" s="25">
        <v>422</v>
      </c>
      <c r="C152" s="18" t="s">
        <v>27</v>
      </c>
      <c r="D152" s="36">
        <v>180000</v>
      </c>
      <c r="E152" s="36">
        <v>213000</v>
      </c>
      <c r="F152" s="36">
        <v>168000</v>
      </c>
      <c r="G152" s="36">
        <f>F152/7.5345</f>
        <v>22297.431813657175</v>
      </c>
      <c r="H152" s="36">
        <v>0</v>
      </c>
      <c r="I152" s="36"/>
    </row>
    <row r="153" spans="1:12" x14ac:dyDescent="0.2">
      <c r="A153" s="56" t="s">
        <v>95</v>
      </c>
      <c r="B153" s="112" t="s">
        <v>135</v>
      </c>
      <c r="C153" s="113"/>
      <c r="D153" s="36"/>
      <c r="E153" s="36"/>
      <c r="F153" s="36"/>
      <c r="G153" s="36"/>
      <c r="H153" s="37"/>
      <c r="I153" s="37"/>
    </row>
    <row r="154" spans="1:12" ht="15" customHeight="1" x14ac:dyDescent="0.2">
      <c r="A154" s="56" t="s">
        <v>116</v>
      </c>
      <c r="B154" s="112" t="s">
        <v>134</v>
      </c>
      <c r="C154" s="113"/>
      <c r="D154" s="36"/>
      <c r="E154" s="36"/>
      <c r="F154" s="36"/>
      <c r="G154" s="36"/>
      <c r="H154" s="37"/>
      <c r="I154" s="37"/>
      <c r="L154" s="23"/>
    </row>
    <row r="155" spans="1:12" ht="15" customHeight="1" x14ac:dyDescent="0.2">
      <c r="A155" s="43"/>
      <c r="B155" s="4">
        <v>3</v>
      </c>
      <c r="C155" s="35" t="s">
        <v>10</v>
      </c>
      <c r="D155" s="36">
        <f t="shared" ref="D155:I155" si="56">D156+D160</f>
        <v>3155750</v>
      </c>
      <c r="E155" s="36">
        <f t="shared" si="56"/>
        <v>3310250</v>
      </c>
      <c r="F155" s="36">
        <f t="shared" si="56"/>
        <v>3280250</v>
      </c>
      <c r="G155" s="36">
        <f t="shared" si="56"/>
        <v>435363.99230207707</v>
      </c>
      <c r="H155" s="36">
        <f t="shared" si="56"/>
        <v>435363.99</v>
      </c>
      <c r="I155" s="36">
        <f t="shared" si="56"/>
        <v>435363.99</v>
      </c>
    </row>
    <row r="156" spans="1:12" ht="15" customHeight="1" x14ac:dyDescent="0.2">
      <c r="A156" s="56"/>
      <c r="B156" s="4">
        <v>31</v>
      </c>
      <c r="C156" s="4" t="s">
        <v>17</v>
      </c>
      <c r="D156" s="36">
        <f>SUM(D157:D159)</f>
        <v>3003750</v>
      </c>
      <c r="E156" s="36">
        <f>SUM(E157:E159)</f>
        <v>3095250</v>
      </c>
      <c r="F156" s="36">
        <f>SUM(F157:F159)</f>
        <v>3095250</v>
      </c>
      <c r="G156" s="36">
        <f>SUM(G157:G159)</f>
        <v>410810.27274537127</v>
      </c>
      <c r="H156" s="36">
        <v>410810.27</v>
      </c>
      <c r="I156" s="36">
        <f>H156</f>
        <v>410810.27</v>
      </c>
      <c r="K156" s="23"/>
    </row>
    <row r="157" spans="1:12" hidden="1" x14ac:dyDescent="0.2">
      <c r="A157" s="56"/>
      <c r="B157" s="25">
        <v>311</v>
      </c>
      <c r="C157" s="18" t="s">
        <v>9</v>
      </c>
      <c r="D157" s="36">
        <v>2485000</v>
      </c>
      <c r="E157" s="36">
        <v>2560000</v>
      </c>
      <c r="F157" s="36">
        <v>2560000</v>
      </c>
      <c r="G157" s="36">
        <f>F157/7.5345</f>
        <v>339770.38954144268</v>
      </c>
      <c r="H157" s="36"/>
      <c r="I157" s="36"/>
      <c r="K157" s="23"/>
      <c r="L157" s="23"/>
    </row>
    <row r="158" spans="1:12" hidden="1" x14ac:dyDescent="0.2">
      <c r="A158" s="56"/>
      <c r="B158" s="25">
        <v>312</v>
      </c>
      <c r="C158" s="18" t="s">
        <v>74</v>
      </c>
      <c r="D158" s="36">
        <v>114500</v>
      </c>
      <c r="E158" s="36">
        <v>114500</v>
      </c>
      <c r="F158" s="36">
        <v>114500</v>
      </c>
      <c r="G158" s="36">
        <f>F158/7.5345</f>
        <v>15196.761563474682</v>
      </c>
      <c r="H158" s="36"/>
      <c r="I158" s="36"/>
    </row>
    <row r="159" spans="1:12" hidden="1" x14ac:dyDescent="0.2">
      <c r="A159" s="56"/>
      <c r="B159" s="25">
        <v>313</v>
      </c>
      <c r="C159" s="18" t="s">
        <v>18</v>
      </c>
      <c r="D159" s="36">
        <v>404250</v>
      </c>
      <c r="E159" s="36">
        <v>420750</v>
      </c>
      <c r="F159" s="36">
        <v>420750</v>
      </c>
      <c r="G159" s="36">
        <f>F159/7.5345</f>
        <v>55843.121640453908</v>
      </c>
      <c r="H159" s="36"/>
      <c r="I159" s="36"/>
    </row>
    <row r="160" spans="1:12" x14ac:dyDescent="0.2">
      <c r="A160" s="56"/>
      <c r="B160" s="25">
        <v>32</v>
      </c>
      <c r="C160" s="18" t="s">
        <v>11</v>
      </c>
      <c r="D160" s="36">
        <f>SUM(D161:D162)</f>
        <v>152000</v>
      </c>
      <c r="E160" s="36">
        <f>SUM(E161:E162)</f>
        <v>215000</v>
      </c>
      <c r="F160" s="36">
        <f>SUM(F161:F162)</f>
        <v>185000</v>
      </c>
      <c r="G160" s="36">
        <f>SUM(G161:G162)</f>
        <v>24553.719556705819</v>
      </c>
      <c r="H160" s="36">
        <v>24553.72</v>
      </c>
      <c r="I160" s="36">
        <f>H160</f>
        <v>24553.72</v>
      </c>
    </row>
    <row r="161" spans="1:9" ht="12.75" hidden="1" customHeight="1" x14ac:dyDescent="0.2">
      <c r="A161" s="56"/>
      <c r="B161" s="25">
        <v>321</v>
      </c>
      <c r="C161" s="18" t="s">
        <v>19</v>
      </c>
      <c r="D161" s="36">
        <v>140000</v>
      </c>
      <c r="E161" s="36">
        <v>170000</v>
      </c>
      <c r="F161" s="36">
        <v>170000</v>
      </c>
      <c r="G161" s="36">
        <f>F161/7.5345</f>
        <v>22562.877430486427</v>
      </c>
      <c r="H161" s="36"/>
      <c r="I161" s="36"/>
    </row>
    <row r="162" spans="1:9" ht="12.75" hidden="1" customHeight="1" x14ac:dyDescent="0.2">
      <c r="A162" s="56"/>
      <c r="B162" s="15">
        <v>329</v>
      </c>
      <c r="C162" s="16" t="s">
        <v>8</v>
      </c>
      <c r="D162" s="36">
        <v>12000</v>
      </c>
      <c r="E162" s="36">
        <v>45000</v>
      </c>
      <c r="F162" s="36">
        <v>15000</v>
      </c>
      <c r="G162" s="36">
        <f>F162/7.5345</f>
        <v>1990.8421262193906</v>
      </c>
      <c r="H162" s="36"/>
      <c r="I162" s="36"/>
    </row>
    <row r="163" spans="1:9" x14ac:dyDescent="0.2">
      <c r="A163" s="56"/>
      <c r="B163" s="15"/>
      <c r="C163" s="16"/>
      <c r="D163" s="36"/>
      <c r="E163" s="36"/>
      <c r="F163" s="36"/>
      <c r="G163" s="36"/>
      <c r="H163" s="36"/>
      <c r="I163" s="36"/>
    </row>
    <row r="164" spans="1:9" s="5" customFormat="1" ht="12.75" customHeight="1" x14ac:dyDescent="0.2">
      <c r="A164" s="54">
        <v>2102</v>
      </c>
      <c r="B164" s="123" t="s">
        <v>133</v>
      </c>
      <c r="C164" s="124"/>
      <c r="D164" s="11"/>
      <c r="E164" s="11"/>
      <c r="F164" s="11"/>
      <c r="G164" s="11"/>
      <c r="H164" s="11"/>
      <c r="I164" s="11"/>
    </row>
    <row r="165" spans="1:9" x14ac:dyDescent="0.2">
      <c r="A165" s="55" t="s">
        <v>37</v>
      </c>
      <c r="B165" s="125" t="s">
        <v>38</v>
      </c>
      <c r="C165" s="126"/>
      <c r="D165" s="36"/>
      <c r="E165" s="36"/>
      <c r="F165" s="36"/>
      <c r="G165" s="36"/>
      <c r="H165" s="36"/>
      <c r="I165" s="36"/>
    </row>
    <row r="166" spans="1:9" x14ac:dyDescent="0.2">
      <c r="A166" s="55">
        <v>11001</v>
      </c>
      <c r="B166" s="103" t="s">
        <v>136</v>
      </c>
      <c r="C166" s="104"/>
      <c r="D166" s="36"/>
      <c r="E166" s="36"/>
      <c r="F166" s="36"/>
      <c r="G166" s="36"/>
      <c r="H166" s="36"/>
      <c r="I166" s="36"/>
    </row>
    <row r="167" spans="1:9" x14ac:dyDescent="0.2">
      <c r="A167" s="55"/>
      <c r="B167" s="15">
        <v>3</v>
      </c>
      <c r="C167" s="53" t="s">
        <v>10</v>
      </c>
      <c r="D167" s="36">
        <f t="shared" ref="D167:I167" si="57">D168+D172</f>
        <v>138451.64000000001</v>
      </c>
      <c r="E167" s="36">
        <f t="shared" ref="E167:F167" si="58">E168+E172</f>
        <v>180596.5</v>
      </c>
      <c r="F167" s="36">
        <f t="shared" si="58"/>
        <v>180594.43</v>
      </c>
      <c r="G167" s="36">
        <f t="shared" ref="G167" si="59">G168+G172</f>
        <v>23968.999933638595</v>
      </c>
      <c r="H167" s="36">
        <f t="shared" si="57"/>
        <v>23969</v>
      </c>
      <c r="I167" s="36">
        <f t="shared" si="57"/>
        <v>23969</v>
      </c>
    </row>
    <row r="168" spans="1:9" x14ac:dyDescent="0.2">
      <c r="A168" s="55"/>
      <c r="B168" s="25" t="s">
        <v>0</v>
      </c>
      <c r="C168" s="18" t="s">
        <v>11</v>
      </c>
      <c r="D168" s="36">
        <f>SUM(D169:D171)</f>
        <v>138451.64000000001</v>
      </c>
      <c r="E168" s="36">
        <f>SUM(E169:E171)</f>
        <v>180596.5</v>
      </c>
      <c r="F168" s="36">
        <f>SUM(F169:F171)</f>
        <v>180594.43</v>
      </c>
      <c r="G168" s="36">
        <f>SUM(G169:G171)</f>
        <v>23968.999933638595</v>
      </c>
      <c r="H168" s="30">
        <v>23969</v>
      </c>
      <c r="I168" s="36">
        <v>23969</v>
      </c>
    </row>
    <row r="169" spans="1:9" hidden="1" x14ac:dyDescent="0.2">
      <c r="A169" s="55"/>
      <c r="B169" s="15">
        <v>322</v>
      </c>
      <c r="C169" s="16" t="s">
        <v>12</v>
      </c>
      <c r="D169" s="36">
        <v>120000</v>
      </c>
      <c r="E169" s="36">
        <v>160000</v>
      </c>
      <c r="F169" s="36">
        <v>160000</v>
      </c>
      <c r="G169" s="36">
        <f>F169/7.5345</f>
        <v>21235.649346340168</v>
      </c>
      <c r="H169" s="36"/>
      <c r="I169" s="36"/>
    </row>
    <row r="170" spans="1:9" hidden="1" x14ac:dyDescent="0.2">
      <c r="A170" s="55"/>
      <c r="B170" s="22">
        <v>323</v>
      </c>
      <c r="C170" s="18" t="s">
        <v>29</v>
      </c>
      <c r="D170" s="36">
        <v>6431.36</v>
      </c>
      <c r="E170" s="36">
        <v>7492.5</v>
      </c>
      <c r="F170" s="36">
        <v>7490.43</v>
      </c>
      <c r="G170" s="36">
        <f>F170/7.5345</f>
        <v>994.15090583316737</v>
      </c>
      <c r="H170" s="36"/>
      <c r="I170" s="36"/>
    </row>
    <row r="171" spans="1:9" hidden="1" x14ac:dyDescent="0.2">
      <c r="A171" s="55"/>
      <c r="B171" s="15">
        <v>329</v>
      </c>
      <c r="C171" s="16" t="s">
        <v>8</v>
      </c>
      <c r="D171" s="36">
        <v>12020.28</v>
      </c>
      <c r="E171" s="36">
        <v>13104</v>
      </c>
      <c r="F171" s="36">
        <v>13104</v>
      </c>
      <c r="G171" s="36">
        <f>F171/7.5345</f>
        <v>1739.1996814652598</v>
      </c>
      <c r="H171" s="36"/>
      <c r="I171" s="36"/>
    </row>
    <row r="172" spans="1:9" hidden="1" x14ac:dyDescent="0.2">
      <c r="A172" s="55"/>
      <c r="B172" s="15">
        <v>37</v>
      </c>
      <c r="C172" s="29" t="s">
        <v>66</v>
      </c>
      <c r="D172" s="36">
        <f>D173</f>
        <v>0</v>
      </c>
      <c r="E172" s="36">
        <f>E173</f>
        <v>0</v>
      </c>
      <c r="F172" s="36">
        <f>F173</f>
        <v>0</v>
      </c>
      <c r="G172" s="36">
        <f>G173</f>
        <v>0</v>
      </c>
      <c r="H172" s="36"/>
      <c r="I172" s="36">
        <f>H172</f>
        <v>0</v>
      </c>
    </row>
    <row r="173" spans="1:9" hidden="1" x14ac:dyDescent="0.2">
      <c r="A173" s="55"/>
      <c r="B173" s="15">
        <v>372</v>
      </c>
      <c r="C173" s="29" t="s">
        <v>24</v>
      </c>
      <c r="D173" s="36"/>
      <c r="E173" s="36"/>
      <c r="F173" s="36"/>
      <c r="G173" s="36"/>
      <c r="H173" s="36"/>
      <c r="I173" s="36"/>
    </row>
    <row r="174" spans="1:9" hidden="1" x14ac:dyDescent="0.2">
      <c r="A174" s="55" t="s">
        <v>70</v>
      </c>
      <c r="B174" s="103" t="s">
        <v>71</v>
      </c>
      <c r="C174" s="104"/>
      <c r="D174" s="36"/>
      <c r="E174" s="36"/>
      <c r="F174" s="36"/>
      <c r="G174" s="36"/>
      <c r="H174" s="36"/>
      <c r="I174" s="36"/>
    </row>
    <row r="175" spans="1:9" hidden="1" x14ac:dyDescent="0.2">
      <c r="A175" s="43"/>
      <c r="B175" s="14" t="s">
        <v>30</v>
      </c>
      <c r="C175" s="31" t="s">
        <v>71</v>
      </c>
      <c r="D175" s="36"/>
      <c r="E175" s="36"/>
      <c r="F175" s="36"/>
      <c r="G175" s="36"/>
      <c r="H175" s="36"/>
      <c r="I175" s="36"/>
    </row>
    <row r="176" spans="1:9" hidden="1" x14ac:dyDescent="0.2">
      <c r="A176" s="55"/>
      <c r="B176" s="25">
        <v>3</v>
      </c>
      <c r="C176" s="29" t="s">
        <v>10</v>
      </c>
      <c r="D176" s="36">
        <f>D177</f>
        <v>0</v>
      </c>
      <c r="E176" s="36">
        <f>E177</f>
        <v>1165</v>
      </c>
      <c r="F176" s="36">
        <f>F177</f>
        <v>0</v>
      </c>
      <c r="G176" s="36">
        <f>G177</f>
        <v>0</v>
      </c>
      <c r="H176" s="36"/>
      <c r="I176" s="36"/>
    </row>
    <row r="177" spans="1:9" hidden="1" x14ac:dyDescent="0.2">
      <c r="A177" s="55"/>
      <c r="B177" s="25">
        <v>32</v>
      </c>
      <c r="C177" s="29" t="s">
        <v>28</v>
      </c>
      <c r="D177" s="36">
        <f>SUM(D178:D179)</f>
        <v>0</v>
      </c>
      <c r="E177" s="36">
        <f>SUM(E178:E179)</f>
        <v>1165</v>
      </c>
      <c r="F177" s="36">
        <f>SUM(F178:F179)</f>
        <v>0</v>
      </c>
      <c r="G177" s="36">
        <f>SUM(G178:G179)</f>
        <v>0</v>
      </c>
      <c r="H177" s="30"/>
      <c r="I177" s="36">
        <f>H177</f>
        <v>0</v>
      </c>
    </row>
    <row r="178" spans="1:9" hidden="1" x14ac:dyDescent="0.2">
      <c r="A178" s="55"/>
      <c r="B178" s="25">
        <v>321</v>
      </c>
      <c r="C178" s="18" t="s">
        <v>21</v>
      </c>
      <c r="D178" s="36">
        <v>0</v>
      </c>
      <c r="E178" s="36">
        <v>1165</v>
      </c>
      <c r="F178" s="36"/>
      <c r="G178" s="36">
        <f>F178/7.5345</f>
        <v>0</v>
      </c>
      <c r="H178" s="36"/>
      <c r="I178" s="36"/>
    </row>
    <row r="179" spans="1:9" hidden="1" x14ac:dyDescent="0.2">
      <c r="A179" s="55"/>
      <c r="B179" s="22">
        <v>323</v>
      </c>
      <c r="C179" s="18" t="s">
        <v>29</v>
      </c>
      <c r="D179" s="36">
        <v>0</v>
      </c>
      <c r="E179" s="36">
        <v>0</v>
      </c>
      <c r="F179" s="36">
        <v>0</v>
      </c>
      <c r="G179" s="36">
        <v>0</v>
      </c>
      <c r="H179" s="36"/>
      <c r="I179" s="36"/>
    </row>
    <row r="180" spans="1:9" x14ac:dyDescent="0.2">
      <c r="A180" s="55"/>
      <c r="B180" s="22"/>
      <c r="C180" s="28"/>
      <c r="D180" s="36"/>
      <c r="E180" s="36"/>
      <c r="F180" s="36"/>
      <c r="G180" s="36"/>
      <c r="H180" s="36"/>
      <c r="I180" s="36"/>
    </row>
    <row r="181" spans="1:9" hidden="1" x14ac:dyDescent="0.2">
      <c r="A181" s="55" t="s">
        <v>93</v>
      </c>
      <c r="B181" s="14" t="s">
        <v>30</v>
      </c>
      <c r="C181" s="31" t="s">
        <v>68</v>
      </c>
      <c r="D181" s="36"/>
      <c r="E181" s="36"/>
      <c r="F181" s="36"/>
      <c r="G181" s="36"/>
      <c r="H181" s="36"/>
      <c r="I181" s="36"/>
    </row>
    <row r="182" spans="1:9" hidden="1" x14ac:dyDescent="0.2">
      <c r="A182" s="55"/>
      <c r="B182" s="25">
        <v>3</v>
      </c>
      <c r="C182" s="29" t="s">
        <v>10</v>
      </c>
      <c r="D182" s="36">
        <f t="shared" ref="D182:I182" si="60">D183</f>
        <v>0</v>
      </c>
      <c r="E182" s="36">
        <f t="shared" si="60"/>
        <v>0</v>
      </c>
      <c r="F182" s="36">
        <f t="shared" si="60"/>
        <v>0</v>
      </c>
      <c r="G182" s="36">
        <f t="shared" si="60"/>
        <v>0</v>
      </c>
      <c r="H182" s="36">
        <f t="shared" si="60"/>
        <v>0</v>
      </c>
      <c r="I182" s="36">
        <f t="shared" si="60"/>
        <v>0</v>
      </c>
    </row>
    <row r="183" spans="1:9" hidden="1" x14ac:dyDescent="0.2">
      <c r="A183" s="55"/>
      <c r="B183" s="25">
        <v>32</v>
      </c>
      <c r="C183" s="29" t="s">
        <v>28</v>
      </c>
      <c r="D183" s="36">
        <f>SUM(D184:D186)</f>
        <v>0</v>
      </c>
      <c r="E183" s="36">
        <f>SUM(E184:E186)</f>
        <v>0</v>
      </c>
      <c r="F183" s="36">
        <f>SUM(F184:F186)</f>
        <v>0</v>
      </c>
      <c r="G183" s="36">
        <f>SUM(G184:G186)</f>
        <v>0</v>
      </c>
      <c r="H183" s="30"/>
      <c r="I183" s="36"/>
    </row>
    <row r="184" spans="1:9" hidden="1" x14ac:dyDescent="0.2">
      <c r="A184" s="55"/>
      <c r="B184" s="25">
        <v>321</v>
      </c>
      <c r="C184" s="18" t="s">
        <v>21</v>
      </c>
      <c r="D184" s="36">
        <v>0</v>
      </c>
      <c r="E184" s="36">
        <v>0</v>
      </c>
      <c r="F184" s="36">
        <v>0</v>
      </c>
      <c r="G184" s="36">
        <v>0</v>
      </c>
      <c r="H184" s="30"/>
      <c r="I184" s="36"/>
    </row>
    <row r="185" spans="1:9" hidden="1" x14ac:dyDescent="0.2">
      <c r="A185" s="55"/>
      <c r="B185" s="22">
        <v>323</v>
      </c>
      <c r="C185" s="18" t="s">
        <v>29</v>
      </c>
      <c r="D185" s="36">
        <v>0</v>
      </c>
      <c r="E185" s="36">
        <v>0</v>
      </c>
      <c r="F185" s="36">
        <v>0</v>
      </c>
      <c r="G185" s="36">
        <v>0</v>
      </c>
      <c r="H185" s="30"/>
      <c r="I185" s="36"/>
    </row>
    <row r="186" spans="1:9" hidden="1" x14ac:dyDescent="0.2">
      <c r="A186" s="55"/>
      <c r="B186" s="32">
        <v>329</v>
      </c>
      <c r="C186" s="16" t="s">
        <v>8</v>
      </c>
      <c r="D186" s="36">
        <v>0</v>
      </c>
      <c r="E186" s="36">
        <v>0</v>
      </c>
      <c r="F186" s="36">
        <v>0</v>
      </c>
      <c r="G186" s="36">
        <v>0</v>
      </c>
      <c r="H186" s="36"/>
      <c r="I186" s="36"/>
    </row>
    <row r="187" spans="1:9" hidden="1" x14ac:dyDescent="0.2">
      <c r="A187" s="55"/>
      <c r="B187" s="25">
        <v>4</v>
      </c>
      <c r="C187" s="18" t="s">
        <v>15</v>
      </c>
      <c r="D187" s="36">
        <f>D188</f>
        <v>0</v>
      </c>
      <c r="E187" s="36">
        <f>E188</f>
        <v>0</v>
      </c>
      <c r="F187" s="36">
        <f>F188</f>
        <v>0</v>
      </c>
      <c r="G187" s="36">
        <f>G188</f>
        <v>0</v>
      </c>
      <c r="H187" s="36"/>
      <c r="I187" s="36"/>
    </row>
    <row r="188" spans="1:9" hidden="1" x14ac:dyDescent="0.2">
      <c r="A188" s="55"/>
      <c r="B188" s="25">
        <v>42</v>
      </c>
      <c r="C188" s="58" t="s">
        <v>26</v>
      </c>
      <c r="D188" s="36">
        <f>SUM(D189)</f>
        <v>0</v>
      </c>
      <c r="E188" s="36">
        <f>SUM(E189)</f>
        <v>0</v>
      </c>
      <c r="F188" s="36">
        <f>SUM(F189)</f>
        <v>0</v>
      </c>
      <c r="G188" s="36">
        <f>SUM(G189)</f>
        <v>0</v>
      </c>
      <c r="H188" s="36"/>
      <c r="I188" s="36"/>
    </row>
    <row r="189" spans="1:9" hidden="1" x14ac:dyDescent="0.2">
      <c r="A189" s="55"/>
      <c r="B189" s="25">
        <v>422</v>
      </c>
      <c r="C189" s="18" t="s">
        <v>27</v>
      </c>
      <c r="D189" s="36">
        <v>0</v>
      </c>
      <c r="E189" s="36">
        <v>0</v>
      </c>
      <c r="F189" s="36">
        <v>0</v>
      </c>
      <c r="G189" s="36">
        <v>0</v>
      </c>
      <c r="H189" s="36"/>
      <c r="I189" s="36"/>
    </row>
    <row r="190" spans="1:9" hidden="1" x14ac:dyDescent="0.2">
      <c r="A190" s="55"/>
      <c r="B190" s="22"/>
      <c r="C190" s="31"/>
      <c r="D190" s="36"/>
      <c r="E190" s="36"/>
      <c r="F190" s="36"/>
      <c r="G190" s="36"/>
      <c r="H190" s="36"/>
      <c r="I190" s="36"/>
    </row>
    <row r="191" spans="1:9" s="5" customFormat="1" x14ac:dyDescent="0.2">
      <c r="A191" s="54">
        <v>2301</v>
      </c>
      <c r="B191" s="123" t="s">
        <v>137</v>
      </c>
      <c r="C191" s="124"/>
      <c r="D191" s="11"/>
      <c r="E191" s="11"/>
      <c r="F191" s="11"/>
      <c r="G191" s="11"/>
      <c r="H191" s="11"/>
      <c r="I191" s="11"/>
    </row>
    <row r="192" spans="1:9" ht="12.75" customHeight="1" x14ac:dyDescent="0.2">
      <c r="A192" s="55" t="s">
        <v>36</v>
      </c>
      <c r="B192" s="105" t="s">
        <v>163</v>
      </c>
      <c r="C192" s="106"/>
      <c r="D192" s="36"/>
      <c r="E192" s="36"/>
      <c r="F192" s="36"/>
      <c r="G192" s="36"/>
      <c r="H192" s="36"/>
      <c r="I192" s="36"/>
    </row>
    <row r="193" spans="1:11" ht="12.75" customHeight="1" x14ac:dyDescent="0.2">
      <c r="A193" s="55">
        <v>47300</v>
      </c>
      <c r="B193" s="105" t="s">
        <v>138</v>
      </c>
      <c r="C193" s="106"/>
      <c r="D193" s="36"/>
      <c r="E193" s="36"/>
      <c r="F193" s="36"/>
      <c r="G193" s="36"/>
      <c r="H193" s="36"/>
      <c r="I193" s="36"/>
    </row>
    <row r="194" spans="1:11" ht="12.75" customHeight="1" x14ac:dyDescent="0.2">
      <c r="A194" s="55"/>
      <c r="B194" s="25">
        <v>3</v>
      </c>
      <c r="C194" s="29" t="s">
        <v>10</v>
      </c>
      <c r="D194" s="36">
        <f t="shared" ref="D194:I194" si="61">D195</f>
        <v>75000</v>
      </c>
      <c r="E194" s="36">
        <f t="shared" si="61"/>
        <v>75000</v>
      </c>
      <c r="F194" s="36">
        <f t="shared" si="61"/>
        <v>75000</v>
      </c>
      <c r="G194" s="36">
        <f t="shared" si="61"/>
        <v>9954.2106310969521</v>
      </c>
      <c r="H194" s="36">
        <f t="shared" si="61"/>
        <v>9954.2099999999991</v>
      </c>
      <c r="I194" s="36">
        <f t="shared" si="61"/>
        <v>9954.2099999999991</v>
      </c>
    </row>
    <row r="195" spans="1:11" ht="12.75" customHeight="1" x14ac:dyDescent="0.2">
      <c r="A195" s="55"/>
      <c r="B195" s="25">
        <v>32</v>
      </c>
      <c r="C195" s="29" t="s">
        <v>28</v>
      </c>
      <c r="D195" s="36">
        <f>D196+D197</f>
        <v>75000</v>
      </c>
      <c r="E195" s="36">
        <f>E196+E197</f>
        <v>75000</v>
      </c>
      <c r="F195" s="36">
        <f>F196+F197</f>
        <v>75000</v>
      </c>
      <c r="G195" s="36">
        <f>G196+G197</f>
        <v>9954.2106310969521</v>
      </c>
      <c r="H195" s="36">
        <v>9954.2099999999991</v>
      </c>
      <c r="I195" s="36">
        <f>H195</f>
        <v>9954.2099999999991</v>
      </c>
    </row>
    <row r="196" spans="1:11" ht="12.75" hidden="1" customHeight="1" x14ac:dyDescent="0.2">
      <c r="A196" s="55"/>
      <c r="B196" s="25">
        <v>322</v>
      </c>
      <c r="C196" s="29" t="s">
        <v>12</v>
      </c>
      <c r="D196" s="36">
        <v>66000</v>
      </c>
      <c r="E196" s="36">
        <v>71000</v>
      </c>
      <c r="F196" s="36">
        <v>71000</v>
      </c>
      <c r="G196" s="36">
        <f>F196/7.5345</f>
        <v>9423.3193974384485</v>
      </c>
      <c r="H196" s="36"/>
      <c r="I196" s="36"/>
    </row>
    <row r="197" spans="1:11" ht="12.75" hidden="1" customHeight="1" x14ac:dyDescent="0.2">
      <c r="A197" s="55"/>
      <c r="B197" s="25">
        <v>323</v>
      </c>
      <c r="C197" s="29" t="s">
        <v>22</v>
      </c>
      <c r="D197" s="36">
        <v>9000</v>
      </c>
      <c r="E197" s="36">
        <v>4000</v>
      </c>
      <c r="F197" s="36">
        <v>4000</v>
      </c>
      <c r="G197" s="36">
        <f>F197/7.5345</f>
        <v>530.89123365850423</v>
      </c>
      <c r="H197" s="36"/>
      <c r="I197" s="36"/>
    </row>
    <row r="198" spans="1:11" ht="14.25" customHeight="1" x14ac:dyDescent="0.2">
      <c r="A198" s="55">
        <v>55348</v>
      </c>
      <c r="B198" s="103" t="s">
        <v>139</v>
      </c>
      <c r="C198" s="104"/>
      <c r="D198" s="36"/>
      <c r="E198" s="36"/>
      <c r="F198" s="36"/>
      <c r="G198" s="36"/>
      <c r="H198" s="36"/>
      <c r="I198" s="36"/>
    </row>
    <row r="199" spans="1:11" x14ac:dyDescent="0.2">
      <c r="A199" s="43"/>
      <c r="B199" s="25">
        <v>3</v>
      </c>
      <c r="C199" s="29" t="s">
        <v>10</v>
      </c>
      <c r="D199" s="36">
        <f>D200</f>
        <v>0</v>
      </c>
      <c r="E199" s="36">
        <f>E200</f>
        <v>7500</v>
      </c>
      <c r="F199" s="36">
        <f>F200</f>
        <v>7500</v>
      </c>
      <c r="G199" s="36">
        <f>G200</f>
        <v>995.4210631096953</v>
      </c>
      <c r="H199" s="36">
        <f>H200</f>
        <v>0</v>
      </c>
      <c r="I199" s="36">
        <f>H199</f>
        <v>0</v>
      </c>
    </row>
    <row r="200" spans="1:11" x14ac:dyDescent="0.2">
      <c r="A200" s="55"/>
      <c r="B200" s="25">
        <v>32</v>
      </c>
      <c r="C200" s="29" t="s">
        <v>28</v>
      </c>
      <c r="D200" s="36">
        <f>D201</f>
        <v>0</v>
      </c>
      <c r="E200" s="36">
        <f>E201</f>
        <v>7500</v>
      </c>
      <c r="F200" s="36">
        <f>F201</f>
        <v>7500</v>
      </c>
      <c r="G200" s="36">
        <f>G201</f>
        <v>995.4210631096953</v>
      </c>
      <c r="H200" s="36"/>
      <c r="I200" s="36">
        <f>H200</f>
        <v>0</v>
      </c>
    </row>
    <row r="201" spans="1:11" hidden="1" x14ac:dyDescent="0.2">
      <c r="A201" s="55"/>
      <c r="B201" s="25">
        <v>322</v>
      </c>
      <c r="C201" s="29" t="s">
        <v>12</v>
      </c>
      <c r="D201" s="36">
        <v>0</v>
      </c>
      <c r="E201" s="36">
        <v>7500</v>
      </c>
      <c r="F201" s="36">
        <v>7500</v>
      </c>
      <c r="G201" s="36">
        <f>F201/7.5345</f>
        <v>995.4210631096953</v>
      </c>
      <c r="H201" s="36"/>
      <c r="I201" s="36"/>
    </row>
    <row r="202" spans="1:11" ht="14.25" customHeight="1" x14ac:dyDescent="0.2">
      <c r="A202" s="55">
        <v>55431</v>
      </c>
      <c r="B202" s="103" t="s">
        <v>140</v>
      </c>
      <c r="C202" s="104"/>
      <c r="D202" s="36"/>
      <c r="E202" s="36"/>
      <c r="F202" s="36"/>
      <c r="G202" s="36"/>
      <c r="H202" s="36"/>
      <c r="I202" s="36"/>
    </row>
    <row r="203" spans="1:11" x14ac:dyDescent="0.2">
      <c r="A203" s="43"/>
      <c r="B203" s="25">
        <v>3</v>
      </c>
      <c r="C203" s="29" t="s">
        <v>10</v>
      </c>
      <c r="D203" s="36">
        <f t="shared" ref="D203:I204" si="62">D204</f>
        <v>75000</v>
      </c>
      <c r="E203" s="36">
        <f t="shared" si="62"/>
        <v>77500</v>
      </c>
      <c r="F203" s="36">
        <f t="shared" si="62"/>
        <v>122000</v>
      </c>
      <c r="G203" s="36">
        <f t="shared" si="62"/>
        <v>16192.182626584377</v>
      </c>
      <c r="H203" s="36">
        <f t="shared" si="62"/>
        <v>16192.18</v>
      </c>
      <c r="I203" s="36">
        <f t="shared" si="62"/>
        <v>16192.18</v>
      </c>
    </row>
    <row r="204" spans="1:11" x14ac:dyDescent="0.2">
      <c r="A204" s="55"/>
      <c r="B204" s="25">
        <v>32</v>
      </c>
      <c r="C204" s="29" t="s">
        <v>28</v>
      </c>
      <c r="D204" s="36">
        <f t="shared" si="62"/>
        <v>75000</v>
      </c>
      <c r="E204" s="36">
        <f t="shared" si="62"/>
        <v>77500</v>
      </c>
      <c r="F204" s="36">
        <f t="shared" si="62"/>
        <v>122000</v>
      </c>
      <c r="G204" s="36">
        <f t="shared" si="62"/>
        <v>16192.182626584377</v>
      </c>
      <c r="H204" s="36">
        <v>16192.18</v>
      </c>
      <c r="I204" s="36">
        <f>H204</f>
        <v>16192.18</v>
      </c>
    </row>
    <row r="205" spans="1:11" hidden="1" x14ac:dyDescent="0.2">
      <c r="A205" s="55"/>
      <c r="B205" s="25">
        <v>322</v>
      </c>
      <c r="C205" s="29" t="s">
        <v>12</v>
      </c>
      <c r="D205" s="36">
        <v>75000</v>
      </c>
      <c r="E205" s="36">
        <v>77500</v>
      </c>
      <c r="F205" s="36">
        <v>122000</v>
      </c>
      <c r="G205" s="36">
        <f>F205/7.5345</f>
        <v>16192.182626584377</v>
      </c>
      <c r="H205" s="36"/>
      <c r="I205" s="36"/>
    </row>
    <row r="206" spans="1:11" x14ac:dyDescent="0.2">
      <c r="A206" s="55" t="s">
        <v>73</v>
      </c>
      <c r="B206" s="105" t="s">
        <v>141</v>
      </c>
      <c r="C206" s="106"/>
      <c r="D206" s="36"/>
      <c r="E206" s="36"/>
      <c r="F206" s="36"/>
      <c r="G206" s="36"/>
      <c r="H206" s="36"/>
      <c r="I206" s="39"/>
      <c r="J206" s="33"/>
      <c r="K206" s="34"/>
    </row>
    <row r="207" spans="1:11" x14ac:dyDescent="0.2">
      <c r="A207" s="55">
        <v>47300</v>
      </c>
      <c r="B207" s="105" t="s">
        <v>138</v>
      </c>
      <c r="C207" s="106"/>
      <c r="D207" s="36"/>
      <c r="E207" s="36"/>
      <c r="F207" s="36"/>
      <c r="G207" s="36"/>
      <c r="H207" s="36"/>
      <c r="I207" s="39"/>
      <c r="J207" s="33"/>
      <c r="K207" s="34"/>
    </row>
    <row r="208" spans="1:11" x14ac:dyDescent="0.2">
      <c r="A208" s="43"/>
      <c r="B208" s="4">
        <v>3</v>
      </c>
      <c r="C208" s="35" t="s">
        <v>10</v>
      </c>
      <c r="D208" s="36">
        <f t="shared" ref="D208:I208" si="63">D209+D213</f>
        <v>57600</v>
      </c>
      <c r="E208" s="36">
        <f t="shared" ref="E208:F208" si="64">E209+E213</f>
        <v>57600</v>
      </c>
      <c r="F208" s="36">
        <f t="shared" si="64"/>
        <v>90815.6</v>
      </c>
      <c r="G208" s="36">
        <f t="shared" ref="G208" si="65">G209+G213</f>
        <v>12053.301479859314</v>
      </c>
      <c r="H208" s="36">
        <f t="shared" si="63"/>
        <v>14053.3</v>
      </c>
      <c r="I208" s="36">
        <f t="shared" si="63"/>
        <v>14053.3</v>
      </c>
      <c r="J208" s="33"/>
      <c r="K208" s="34"/>
    </row>
    <row r="209" spans="1:11" x14ac:dyDescent="0.2">
      <c r="A209" s="55"/>
      <c r="B209" s="4">
        <v>31</v>
      </c>
      <c r="C209" s="4" t="s">
        <v>17</v>
      </c>
      <c r="D209" s="36">
        <f>SUM(D210:D212)</f>
        <v>44000</v>
      </c>
      <c r="E209" s="36">
        <f>SUM(E210:E212)</f>
        <v>44000</v>
      </c>
      <c r="F209" s="36">
        <f>SUM(F210:F212)</f>
        <v>64420</v>
      </c>
      <c r="G209" s="36">
        <f>SUM(G210:G212)</f>
        <v>8550.0033180702103</v>
      </c>
      <c r="H209" s="36">
        <v>8550</v>
      </c>
      <c r="I209" s="39">
        <f>H209</f>
        <v>8550</v>
      </c>
      <c r="J209" s="33"/>
      <c r="K209" s="34"/>
    </row>
    <row r="210" spans="1:11" hidden="1" x14ac:dyDescent="0.2">
      <c r="A210" s="55"/>
      <c r="B210" s="25">
        <v>311</v>
      </c>
      <c r="C210" s="18" t="s">
        <v>9</v>
      </c>
      <c r="D210" s="36">
        <v>36213.33</v>
      </c>
      <c r="E210" s="36">
        <v>36213.33</v>
      </c>
      <c r="F210" s="36">
        <v>53648.07</v>
      </c>
      <c r="G210" s="36">
        <f>F210/7.5345</f>
        <v>7120.3225164244468</v>
      </c>
      <c r="H210" s="36"/>
      <c r="I210" s="39"/>
      <c r="J210" s="33"/>
      <c r="K210" s="34"/>
    </row>
    <row r="211" spans="1:11" hidden="1" x14ac:dyDescent="0.2">
      <c r="A211" s="55"/>
      <c r="B211" s="25">
        <v>312</v>
      </c>
      <c r="C211" s="18" t="s">
        <v>74</v>
      </c>
      <c r="D211" s="36">
        <v>1920</v>
      </c>
      <c r="E211" s="36">
        <v>1920</v>
      </c>
      <c r="F211" s="36">
        <v>1920</v>
      </c>
      <c r="G211" s="36">
        <f>F211/7.5345</f>
        <v>254.82779215608201</v>
      </c>
      <c r="H211" s="36"/>
      <c r="I211" s="39"/>
      <c r="J211" s="33"/>
      <c r="K211" s="34"/>
    </row>
    <row r="212" spans="1:11" hidden="1" x14ac:dyDescent="0.2">
      <c r="A212" s="55"/>
      <c r="B212" s="25">
        <v>313</v>
      </c>
      <c r="C212" s="18" t="s">
        <v>18</v>
      </c>
      <c r="D212" s="36">
        <v>5866.67</v>
      </c>
      <c r="E212" s="36">
        <v>5866.67</v>
      </c>
      <c r="F212" s="36">
        <v>8851.93</v>
      </c>
      <c r="G212" s="36">
        <f>F212/7.5345</f>
        <v>1174.8530094896807</v>
      </c>
      <c r="H212" s="36"/>
      <c r="I212" s="39"/>
      <c r="J212" s="33"/>
      <c r="K212" s="34"/>
    </row>
    <row r="213" spans="1:11" x14ac:dyDescent="0.2">
      <c r="A213" s="55"/>
      <c r="B213" s="25">
        <v>32</v>
      </c>
      <c r="C213" s="18" t="s">
        <v>11</v>
      </c>
      <c r="D213" s="36">
        <f>SUM(D214:D215)</f>
        <v>13600</v>
      </c>
      <c r="E213" s="36">
        <f>SUM(E214:E215)</f>
        <v>13600</v>
      </c>
      <c r="F213" s="36">
        <f>SUM(F214:F215)</f>
        <v>26395.599999999999</v>
      </c>
      <c r="G213" s="36">
        <f>SUM(G214:G215)</f>
        <v>3503.2981617891037</v>
      </c>
      <c r="H213" s="36">
        <v>5503.3</v>
      </c>
      <c r="I213" s="39">
        <f>H213</f>
        <v>5503.3</v>
      </c>
      <c r="J213" s="33"/>
      <c r="K213" s="34"/>
    </row>
    <row r="214" spans="1:11" hidden="1" x14ac:dyDescent="0.2">
      <c r="A214" s="55"/>
      <c r="B214" s="25">
        <v>321</v>
      </c>
      <c r="C214" s="18" t="s">
        <v>19</v>
      </c>
      <c r="D214" s="36">
        <v>4000</v>
      </c>
      <c r="E214" s="36">
        <v>4000</v>
      </c>
      <c r="F214" s="36">
        <v>11200</v>
      </c>
      <c r="G214" s="36">
        <f>F214/7.5345</f>
        <v>1486.4954542438118</v>
      </c>
      <c r="H214" s="36"/>
      <c r="I214" s="39"/>
      <c r="J214" s="33"/>
      <c r="K214" s="34"/>
    </row>
    <row r="215" spans="1:11" hidden="1" x14ac:dyDescent="0.2">
      <c r="A215" s="55"/>
      <c r="B215" s="25">
        <v>322</v>
      </c>
      <c r="C215" s="29" t="s">
        <v>12</v>
      </c>
      <c r="D215" s="36">
        <v>9600</v>
      </c>
      <c r="E215" s="36">
        <v>9600</v>
      </c>
      <c r="F215" s="36">
        <v>15195.6</v>
      </c>
      <c r="G215" s="36">
        <f>F215/7.5345</f>
        <v>2016.8027075452917</v>
      </c>
      <c r="H215" s="36"/>
      <c r="I215" s="39"/>
      <c r="J215" s="33"/>
      <c r="K215" s="34"/>
    </row>
    <row r="216" spans="1:11" x14ac:dyDescent="0.2">
      <c r="A216" s="55">
        <v>55348</v>
      </c>
      <c r="B216" s="103" t="s">
        <v>139</v>
      </c>
      <c r="C216" s="104"/>
      <c r="D216" s="36"/>
      <c r="E216" s="36"/>
      <c r="F216" s="36"/>
      <c r="G216" s="36"/>
      <c r="H216" s="36"/>
      <c r="I216" s="39"/>
      <c r="J216" s="33"/>
      <c r="K216" s="34"/>
    </row>
    <row r="217" spans="1:11" x14ac:dyDescent="0.2">
      <c r="A217" s="43"/>
      <c r="B217" s="4">
        <v>3</v>
      </c>
      <c r="C217" s="35" t="s">
        <v>10</v>
      </c>
      <c r="D217" s="36">
        <f t="shared" ref="D217:I217" si="66">D218+D222</f>
        <v>36000</v>
      </c>
      <c r="E217" s="36">
        <f t="shared" ref="E217:F217" si="67">E218+E222</f>
        <v>36000</v>
      </c>
      <c r="F217" s="36">
        <f t="shared" si="67"/>
        <v>38920.971428571429</v>
      </c>
      <c r="G217" s="36">
        <f t="shared" ref="G217" si="68">G218+G222</f>
        <v>5165.7006342254208</v>
      </c>
      <c r="H217" s="36">
        <f t="shared" si="66"/>
        <v>5165.7</v>
      </c>
      <c r="I217" s="36">
        <f t="shared" si="66"/>
        <v>5165.7</v>
      </c>
      <c r="J217" s="33"/>
      <c r="K217" s="34"/>
    </row>
    <row r="218" spans="1:11" x14ac:dyDescent="0.2">
      <c r="A218" s="55"/>
      <c r="B218" s="4">
        <v>31</v>
      </c>
      <c r="C218" s="4" t="s">
        <v>17</v>
      </c>
      <c r="D218" s="36">
        <f>SUM(D219:D221)</f>
        <v>27500</v>
      </c>
      <c r="E218" s="36">
        <f>SUM(E219:E221)</f>
        <v>27500</v>
      </c>
      <c r="F218" s="36">
        <f>SUM(F219:F221)</f>
        <v>27608.571428571428</v>
      </c>
      <c r="G218" s="36">
        <f>SUM(G219:G221)</f>
        <v>3664.2871363158047</v>
      </c>
      <c r="H218" s="36">
        <v>3664.29</v>
      </c>
      <c r="I218" s="39">
        <f>H218</f>
        <v>3664.29</v>
      </c>
      <c r="J218" s="33"/>
      <c r="K218" s="34"/>
    </row>
    <row r="219" spans="1:11" hidden="1" x14ac:dyDescent="0.2">
      <c r="A219" s="55"/>
      <c r="B219" s="25">
        <v>311</v>
      </c>
      <c r="C219" s="18" t="s">
        <v>9</v>
      </c>
      <c r="D219" s="36">
        <v>22633.33</v>
      </c>
      <c r="E219" s="36">
        <v>22633.33</v>
      </c>
      <c r="F219" s="36">
        <f>F210/14*6</f>
        <v>22992.03</v>
      </c>
      <c r="G219" s="36">
        <f>F219/7.5345</f>
        <v>3051.5667927533345</v>
      </c>
      <c r="H219" s="36"/>
      <c r="I219" s="39"/>
      <c r="J219" s="33"/>
      <c r="K219" s="34"/>
    </row>
    <row r="220" spans="1:11" hidden="1" x14ac:dyDescent="0.2">
      <c r="A220" s="55"/>
      <c r="B220" s="25">
        <v>312</v>
      </c>
      <c r="C220" s="18" t="s">
        <v>74</v>
      </c>
      <c r="D220" s="36">
        <v>1200</v>
      </c>
      <c r="E220" s="36">
        <v>1200</v>
      </c>
      <c r="F220" s="36">
        <f>F211/14*6</f>
        <v>822.85714285714289</v>
      </c>
      <c r="G220" s="36">
        <f>F220/7.5345</f>
        <v>109.21191092403515</v>
      </c>
      <c r="H220" s="36"/>
      <c r="I220" s="39"/>
      <c r="J220" s="33"/>
      <c r="K220" s="34"/>
    </row>
    <row r="221" spans="1:11" hidden="1" x14ac:dyDescent="0.2">
      <c r="A221" s="55"/>
      <c r="B221" s="25">
        <v>313</v>
      </c>
      <c r="C221" s="18" t="s">
        <v>18</v>
      </c>
      <c r="D221" s="36">
        <v>3666.67</v>
      </c>
      <c r="E221" s="36">
        <v>3666.67</v>
      </c>
      <c r="F221" s="36">
        <f>F212/14*6</f>
        <v>3793.684285714286</v>
      </c>
      <c r="G221" s="36">
        <f>F221/7.5345</f>
        <v>503.50843263843467</v>
      </c>
      <c r="H221" s="36"/>
      <c r="I221" s="39"/>
      <c r="J221" s="33"/>
      <c r="K221" s="34"/>
    </row>
    <row r="222" spans="1:11" x14ac:dyDescent="0.2">
      <c r="A222" s="55"/>
      <c r="B222" s="25">
        <v>32</v>
      </c>
      <c r="C222" s="18" t="s">
        <v>11</v>
      </c>
      <c r="D222" s="36">
        <f>SUM(D223:D224)</f>
        <v>8500</v>
      </c>
      <c r="E222" s="36">
        <f>SUM(E223:E224)</f>
        <v>8500</v>
      </c>
      <c r="F222" s="36">
        <f>SUM(F223:F224)</f>
        <v>11312.400000000001</v>
      </c>
      <c r="G222" s="36">
        <f>SUM(G223:G224)</f>
        <v>1501.4134979096157</v>
      </c>
      <c r="H222" s="36">
        <v>1501.41</v>
      </c>
      <c r="I222" s="39">
        <f>H222</f>
        <v>1501.41</v>
      </c>
      <c r="J222" s="33"/>
      <c r="K222" s="34"/>
    </row>
    <row r="223" spans="1:11" hidden="1" x14ac:dyDescent="0.2">
      <c r="A223" s="55"/>
      <c r="B223" s="25">
        <v>321</v>
      </c>
      <c r="C223" s="18" t="s">
        <v>19</v>
      </c>
      <c r="D223" s="36">
        <v>2500</v>
      </c>
      <c r="E223" s="36">
        <v>2500</v>
      </c>
      <c r="F223" s="36">
        <f>F214/14*6</f>
        <v>4800</v>
      </c>
      <c r="G223" s="36">
        <f>F223/7.5345</f>
        <v>637.06948039020506</v>
      </c>
      <c r="H223" s="36"/>
      <c r="I223" s="39"/>
      <c r="J223" s="33"/>
      <c r="K223" s="34"/>
    </row>
    <row r="224" spans="1:11" hidden="1" x14ac:dyDescent="0.2">
      <c r="A224" s="55"/>
      <c r="B224" s="25">
        <v>322</v>
      </c>
      <c r="C224" s="29" t="s">
        <v>12</v>
      </c>
      <c r="D224" s="36">
        <v>6000</v>
      </c>
      <c r="E224" s="36">
        <v>6000</v>
      </c>
      <c r="F224" s="36">
        <f>F215/14*6</f>
        <v>6512.4000000000005</v>
      </c>
      <c r="G224" s="36">
        <f>F224/7.5345</f>
        <v>864.34401751941073</v>
      </c>
      <c r="H224" s="36"/>
      <c r="I224" s="39"/>
      <c r="J224" s="33"/>
      <c r="K224" s="34"/>
    </row>
    <row r="225" spans="1:11" x14ac:dyDescent="0.2">
      <c r="A225" s="55">
        <v>55431</v>
      </c>
      <c r="B225" s="103" t="s">
        <v>140</v>
      </c>
      <c r="C225" s="104"/>
      <c r="D225" s="36"/>
      <c r="E225" s="36"/>
      <c r="F225" s="36"/>
      <c r="G225" s="36"/>
      <c r="H225" s="36"/>
      <c r="I225" s="39"/>
      <c r="J225" s="33"/>
      <c r="K225" s="34"/>
    </row>
    <row r="226" spans="1:11" x14ac:dyDescent="0.2">
      <c r="A226" s="43"/>
      <c r="B226" s="4">
        <v>3</v>
      </c>
      <c r="C226" s="35" t="s">
        <v>10</v>
      </c>
      <c r="D226" s="36">
        <f t="shared" ref="D226:I226" si="69">D227+D231</f>
        <v>14400</v>
      </c>
      <c r="E226" s="36">
        <f t="shared" ref="E226:F226" si="70">E227+E231</f>
        <v>14400</v>
      </c>
      <c r="F226" s="36">
        <f t="shared" si="70"/>
        <v>38920.971428571429</v>
      </c>
      <c r="G226" s="36">
        <f t="shared" ref="G226" si="71">G227+G231</f>
        <v>5165.7006342254208</v>
      </c>
      <c r="H226" s="36">
        <f t="shared" si="69"/>
        <v>5165.7</v>
      </c>
      <c r="I226" s="36">
        <f t="shared" si="69"/>
        <v>5165.7</v>
      </c>
      <c r="J226" s="33"/>
      <c r="K226" s="34"/>
    </row>
    <row r="227" spans="1:11" x14ac:dyDescent="0.2">
      <c r="A227" s="55"/>
      <c r="B227" s="4">
        <v>31</v>
      </c>
      <c r="C227" s="4" t="s">
        <v>17</v>
      </c>
      <c r="D227" s="36">
        <f>SUM(D228:D230)</f>
        <v>11000</v>
      </c>
      <c r="E227" s="36">
        <f>SUM(E228:E230)</f>
        <v>11000</v>
      </c>
      <c r="F227" s="36">
        <f>SUM(F228:F230)</f>
        <v>27608.571428571428</v>
      </c>
      <c r="G227" s="36">
        <f>SUM(G228:G230)</f>
        <v>3664.2871363158047</v>
      </c>
      <c r="H227" s="36">
        <v>3664.29</v>
      </c>
      <c r="I227" s="39">
        <f>H227</f>
        <v>3664.29</v>
      </c>
      <c r="J227" s="33"/>
      <c r="K227" s="34"/>
    </row>
    <row r="228" spans="1:11" hidden="1" x14ac:dyDescent="0.2">
      <c r="A228" s="55"/>
      <c r="B228" s="25">
        <v>311</v>
      </c>
      <c r="C228" s="18" t="s">
        <v>9</v>
      </c>
      <c r="D228" s="36">
        <v>9053.33</v>
      </c>
      <c r="E228" s="36">
        <v>9053.33</v>
      </c>
      <c r="F228" s="36">
        <f>F210/14*6</f>
        <v>22992.03</v>
      </c>
      <c r="G228" s="36">
        <f>F228/7.5345</f>
        <v>3051.5667927533345</v>
      </c>
      <c r="H228" s="36"/>
      <c r="I228" s="39"/>
      <c r="J228" s="33"/>
      <c r="K228" s="34"/>
    </row>
    <row r="229" spans="1:11" hidden="1" x14ac:dyDescent="0.2">
      <c r="A229" s="55"/>
      <c r="B229" s="25">
        <v>312</v>
      </c>
      <c r="C229" s="18" t="s">
        <v>74</v>
      </c>
      <c r="D229" s="36">
        <v>480</v>
      </c>
      <c r="E229" s="36">
        <v>480</v>
      </c>
      <c r="F229" s="36">
        <f>F211/14*6</f>
        <v>822.85714285714289</v>
      </c>
      <c r="G229" s="36">
        <f>F229/7.5345</f>
        <v>109.21191092403515</v>
      </c>
      <c r="H229" s="36"/>
      <c r="I229" s="39"/>
      <c r="J229" s="33"/>
      <c r="K229" s="34"/>
    </row>
    <row r="230" spans="1:11" hidden="1" x14ac:dyDescent="0.2">
      <c r="A230" s="55"/>
      <c r="B230" s="25">
        <v>313</v>
      </c>
      <c r="C230" s="18" t="s">
        <v>18</v>
      </c>
      <c r="D230" s="36">
        <v>1466.67</v>
      </c>
      <c r="E230" s="36">
        <v>1466.67</v>
      </c>
      <c r="F230" s="36">
        <f>F212/14*6</f>
        <v>3793.684285714286</v>
      </c>
      <c r="G230" s="36">
        <f>F230/7.5345</f>
        <v>503.50843263843467</v>
      </c>
      <c r="H230" s="36"/>
      <c r="I230" s="39"/>
      <c r="J230" s="33"/>
      <c r="K230" s="34"/>
    </row>
    <row r="231" spans="1:11" x14ac:dyDescent="0.2">
      <c r="A231" s="55"/>
      <c r="B231" s="25">
        <v>32</v>
      </c>
      <c r="C231" s="18" t="s">
        <v>11</v>
      </c>
      <c r="D231" s="36">
        <f>SUM(D232:D233)</f>
        <v>3400</v>
      </c>
      <c r="E231" s="36">
        <f>SUM(E232:E233)</f>
        <v>3400</v>
      </c>
      <c r="F231" s="36">
        <f>SUM(F232:F233)</f>
        <v>11312.400000000001</v>
      </c>
      <c r="G231" s="36">
        <f>SUM(G232:G233)</f>
        <v>1501.4134979096157</v>
      </c>
      <c r="H231" s="36">
        <v>1501.41</v>
      </c>
      <c r="I231" s="39">
        <f>H231</f>
        <v>1501.41</v>
      </c>
      <c r="J231" s="33"/>
      <c r="K231" s="34"/>
    </row>
    <row r="232" spans="1:11" hidden="1" x14ac:dyDescent="0.2">
      <c r="A232" s="55"/>
      <c r="B232" s="25">
        <v>321</v>
      </c>
      <c r="C232" s="18" t="s">
        <v>19</v>
      </c>
      <c r="D232" s="36">
        <v>1000</v>
      </c>
      <c r="E232" s="36">
        <v>1000</v>
      </c>
      <c r="F232" s="36">
        <f>F214/14*6</f>
        <v>4800</v>
      </c>
      <c r="G232" s="36">
        <f>F232/7.5345</f>
        <v>637.06948039020506</v>
      </c>
      <c r="H232" s="36"/>
      <c r="I232" s="39"/>
      <c r="J232" s="33"/>
      <c r="K232" s="34"/>
    </row>
    <row r="233" spans="1:11" hidden="1" x14ac:dyDescent="0.2">
      <c r="A233" s="55"/>
      <c r="B233" s="25">
        <v>322</v>
      </c>
      <c r="C233" s="29" t="s">
        <v>12</v>
      </c>
      <c r="D233" s="36">
        <v>2400</v>
      </c>
      <c r="E233" s="36">
        <v>2400</v>
      </c>
      <c r="F233" s="36">
        <f>F215/14*6</f>
        <v>6512.4000000000005</v>
      </c>
      <c r="G233" s="36">
        <f>F233/7.5345</f>
        <v>864.34401751941073</v>
      </c>
      <c r="H233" s="36"/>
      <c r="I233" s="39"/>
      <c r="J233" s="33"/>
      <c r="K233" s="34"/>
    </row>
    <row r="234" spans="1:11" x14ac:dyDescent="0.2">
      <c r="A234" s="55" t="s">
        <v>67</v>
      </c>
      <c r="B234" s="105" t="s">
        <v>142</v>
      </c>
      <c r="C234" s="106"/>
      <c r="D234" s="36"/>
      <c r="E234" s="36"/>
      <c r="F234" s="36"/>
      <c r="G234" s="36"/>
      <c r="H234" s="36"/>
      <c r="I234" s="39"/>
      <c r="J234" s="33"/>
      <c r="K234" s="34"/>
    </row>
    <row r="235" spans="1:11" x14ac:dyDescent="0.2">
      <c r="A235" s="55">
        <v>55431</v>
      </c>
      <c r="B235" s="103" t="s">
        <v>140</v>
      </c>
      <c r="C235" s="104"/>
      <c r="D235" s="36"/>
      <c r="E235" s="36"/>
      <c r="F235" s="36"/>
      <c r="G235" s="36"/>
      <c r="H235" s="36"/>
      <c r="I235" s="39"/>
      <c r="J235" s="33"/>
      <c r="K235" s="34"/>
    </row>
    <row r="236" spans="1:11" x14ac:dyDescent="0.2">
      <c r="A236" s="43"/>
      <c r="B236" s="25">
        <v>3</v>
      </c>
      <c r="C236" s="29" t="s">
        <v>10</v>
      </c>
      <c r="D236" s="36">
        <f t="shared" ref="D236:I236" si="72">D237</f>
        <v>4000</v>
      </c>
      <c r="E236" s="36">
        <f t="shared" si="72"/>
        <v>4000</v>
      </c>
      <c r="F236" s="36">
        <f t="shared" si="72"/>
        <v>4000</v>
      </c>
      <c r="G236" s="36">
        <f t="shared" si="72"/>
        <v>530.89123365850423</v>
      </c>
      <c r="H236" s="36">
        <f t="shared" si="72"/>
        <v>530.89</v>
      </c>
      <c r="I236" s="36">
        <f t="shared" si="72"/>
        <v>530.89</v>
      </c>
      <c r="J236" s="33"/>
      <c r="K236" s="34"/>
    </row>
    <row r="237" spans="1:11" x14ac:dyDescent="0.2">
      <c r="A237" s="55"/>
      <c r="B237" s="25">
        <v>32</v>
      </c>
      <c r="C237" s="29" t="s">
        <v>28</v>
      </c>
      <c r="D237" s="36">
        <f>SUM(D238:D239)</f>
        <v>4000</v>
      </c>
      <c r="E237" s="36">
        <f>SUM(E238:E239)</f>
        <v>4000</v>
      </c>
      <c r="F237" s="36">
        <f>SUM(F238:F239)</f>
        <v>4000</v>
      </c>
      <c r="G237" s="36">
        <f>SUM(G238:G239)</f>
        <v>530.89123365850423</v>
      </c>
      <c r="H237" s="36">
        <v>530.89</v>
      </c>
      <c r="I237" s="36">
        <f>H237</f>
        <v>530.89</v>
      </c>
      <c r="J237" s="33"/>
      <c r="K237" s="34"/>
    </row>
    <row r="238" spans="1:11" hidden="1" x14ac:dyDescent="0.2">
      <c r="A238" s="55"/>
      <c r="B238" s="22">
        <v>323</v>
      </c>
      <c r="C238" s="31" t="s">
        <v>22</v>
      </c>
      <c r="D238" s="36">
        <v>0</v>
      </c>
      <c r="E238" s="36">
        <v>0</v>
      </c>
      <c r="F238" s="36">
        <v>0</v>
      </c>
      <c r="G238" s="36">
        <v>0</v>
      </c>
      <c r="H238" s="36"/>
      <c r="I238" s="39"/>
      <c r="J238" s="33"/>
      <c r="K238" s="34"/>
    </row>
    <row r="239" spans="1:11" hidden="1" x14ac:dyDescent="0.2">
      <c r="A239" s="55"/>
      <c r="B239" s="15">
        <v>329</v>
      </c>
      <c r="C239" s="16" t="s">
        <v>8</v>
      </c>
      <c r="D239" s="36">
        <v>4000</v>
      </c>
      <c r="E239" s="36">
        <v>4000</v>
      </c>
      <c r="F239" s="36">
        <v>4000</v>
      </c>
      <c r="G239" s="36">
        <f>F239/7.5345</f>
        <v>530.89123365850423</v>
      </c>
      <c r="H239" s="36"/>
      <c r="I239" s="39"/>
      <c r="J239" s="33"/>
      <c r="K239" s="34"/>
    </row>
    <row r="240" spans="1:11" ht="12.75" customHeight="1" x14ac:dyDescent="0.2">
      <c r="A240" s="55" t="s">
        <v>86</v>
      </c>
      <c r="B240" s="105" t="s">
        <v>143</v>
      </c>
      <c r="C240" s="106"/>
      <c r="D240" s="36"/>
      <c r="E240" s="36"/>
      <c r="F240" s="36"/>
      <c r="G240" s="36"/>
      <c r="H240" s="36"/>
      <c r="I240" s="36"/>
    </row>
    <row r="241" spans="1:11" ht="12.75" customHeight="1" x14ac:dyDescent="0.2">
      <c r="A241" s="56" t="s">
        <v>116</v>
      </c>
      <c r="B241" s="103" t="s">
        <v>134</v>
      </c>
      <c r="C241" s="104"/>
      <c r="D241" s="36"/>
      <c r="E241" s="36"/>
      <c r="F241" s="36"/>
      <c r="G241" s="36"/>
      <c r="H241" s="36"/>
      <c r="I241" s="36"/>
    </row>
    <row r="242" spans="1:11" ht="12.75" customHeight="1" x14ac:dyDescent="0.2">
      <c r="A242" s="43"/>
      <c r="B242" s="25">
        <v>3</v>
      </c>
      <c r="C242" s="29" t="s">
        <v>10</v>
      </c>
      <c r="D242" s="36">
        <f t="shared" ref="D242:H242" si="73">D243</f>
        <v>45000</v>
      </c>
      <c r="E242" s="36">
        <f t="shared" ref="E242:F242" si="74">E243</f>
        <v>40000</v>
      </c>
      <c r="F242" s="36">
        <f t="shared" si="74"/>
        <v>55000</v>
      </c>
      <c r="G242" s="36">
        <f t="shared" ref="G242" si="75">G243</f>
        <v>7299.7544628044325</v>
      </c>
      <c r="H242" s="36">
        <f t="shared" si="73"/>
        <v>7299.75</v>
      </c>
      <c r="I242" s="36">
        <f>H242</f>
        <v>7299.75</v>
      </c>
    </row>
    <row r="243" spans="1:11" ht="12.75" customHeight="1" x14ac:dyDescent="0.2">
      <c r="A243" s="55"/>
      <c r="B243" s="15">
        <v>37</v>
      </c>
      <c r="C243" s="29" t="s">
        <v>66</v>
      </c>
      <c r="D243" s="36">
        <f>D244</f>
        <v>45000</v>
      </c>
      <c r="E243" s="36">
        <f>E244</f>
        <v>40000</v>
      </c>
      <c r="F243" s="36">
        <f>F244</f>
        <v>55000</v>
      </c>
      <c r="G243" s="36">
        <f>G244</f>
        <v>7299.7544628044325</v>
      </c>
      <c r="H243" s="36">
        <v>7299.75</v>
      </c>
      <c r="I243" s="36">
        <f>H243</f>
        <v>7299.75</v>
      </c>
    </row>
    <row r="244" spans="1:11" ht="12.75" hidden="1" customHeight="1" x14ac:dyDescent="0.2">
      <c r="A244" s="55"/>
      <c r="B244" s="15">
        <v>372</v>
      </c>
      <c r="C244" s="29" t="s">
        <v>24</v>
      </c>
      <c r="D244" s="36">
        <v>45000</v>
      </c>
      <c r="E244" s="36">
        <v>40000</v>
      </c>
      <c r="F244" s="36">
        <v>55000</v>
      </c>
      <c r="G244" s="36">
        <f>F244/7.5345</f>
        <v>7299.7544628044325</v>
      </c>
      <c r="H244" s="36"/>
      <c r="I244" s="36"/>
    </row>
    <row r="245" spans="1:11" ht="12.75" customHeight="1" x14ac:dyDescent="0.2">
      <c r="A245" s="55"/>
      <c r="B245" s="25">
        <v>4</v>
      </c>
      <c r="C245" s="18" t="s">
        <v>15</v>
      </c>
      <c r="D245" s="36">
        <f t="shared" ref="D245:G245" si="76">D246</f>
        <v>45000</v>
      </c>
      <c r="E245" s="36">
        <f t="shared" si="76"/>
        <v>25000</v>
      </c>
      <c r="F245" s="36">
        <f t="shared" si="76"/>
        <v>10000</v>
      </c>
      <c r="G245" s="36">
        <f t="shared" si="76"/>
        <v>1327.2280841462605</v>
      </c>
      <c r="H245" s="36">
        <f>H246</f>
        <v>1327.23</v>
      </c>
      <c r="I245" s="36">
        <f>I246</f>
        <v>1327.23</v>
      </c>
    </row>
    <row r="246" spans="1:11" ht="12.75" customHeight="1" x14ac:dyDescent="0.2">
      <c r="A246" s="55"/>
      <c r="B246" s="25">
        <v>42</v>
      </c>
      <c r="C246" s="58" t="s">
        <v>26</v>
      </c>
      <c r="D246" s="36">
        <f>D247+D317</f>
        <v>45000</v>
      </c>
      <c r="E246" s="36">
        <f>E247+E317</f>
        <v>25000</v>
      </c>
      <c r="F246" s="36">
        <f>F247+F317</f>
        <v>10000</v>
      </c>
      <c r="G246" s="36">
        <f>G247+G317</f>
        <v>1327.2280841462605</v>
      </c>
      <c r="H246" s="36">
        <v>1327.23</v>
      </c>
      <c r="I246" s="36">
        <f>H246</f>
        <v>1327.23</v>
      </c>
    </row>
    <row r="247" spans="1:11" ht="12.75" hidden="1" customHeight="1" x14ac:dyDescent="0.2">
      <c r="A247" s="55"/>
      <c r="B247" s="25">
        <v>424</v>
      </c>
      <c r="C247" s="18" t="s">
        <v>92</v>
      </c>
      <c r="D247" s="36">
        <v>45000</v>
      </c>
      <c r="E247" s="36">
        <v>25000</v>
      </c>
      <c r="F247" s="36">
        <v>10000</v>
      </c>
      <c r="G247" s="36">
        <f>F247/7.5345</f>
        <v>1327.2280841462605</v>
      </c>
      <c r="H247" s="36">
        <v>0</v>
      </c>
      <c r="I247" s="36"/>
    </row>
    <row r="248" spans="1:11" x14ac:dyDescent="0.2">
      <c r="A248" s="55" t="s">
        <v>42</v>
      </c>
      <c r="B248" s="105" t="s">
        <v>144</v>
      </c>
      <c r="C248" s="106"/>
      <c r="D248" s="36"/>
      <c r="E248" s="36"/>
      <c r="F248" s="36"/>
      <c r="G248" s="36"/>
      <c r="H248" s="36"/>
      <c r="I248" s="39"/>
      <c r="J248" s="33"/>
      <c r="K248" s="34"/>
    </row>
    <row r="249" spans="1:11" x14ac:dyDescent="0.2">
      <c r="A249" s="55">
        <v>55431</v>
      </c>
      <c r="B249" s="103" t="s">
        <v>140</v>
      </c>
      <c r="C249" s="104"/>
      <c r="D249" s="36"/>
      <c r="E249" s="36"/>
      <c r="F249" s="36"/>
      <c r="G249" s="36"/>
      <c r="H249" s="36"/>
      <c r="I249" s="39"/>
      <c r="J249" s="33"/>
      <c r="K249" s="34"/>
    </row>
    <row r="250" spans="1:11" x14ac:dyDescent="0.2">
      <c r="A250" s="43"/>
      <c r="B250" s="25">
        <v>3</v>
      </c>
      <c r="C250" s="29" t="s">
        <v>10</v>
      </c>
      <c r="D250" s="36">
        <f t="shared" ref="D250:I250" si="77">D251</f>
        <v>5000</v>
      </c>
      <c r="E250" s="36">
        <f t="shared" si="77"/>
        <v>5000</v>
      </c>
      <c r="F250" s="36">
        <f t="shared" si="77"/>
        <v>5000</v>
      </c>
      <c r="G250" s="36">
        <f t="shared" si="77"/>
        <v>663.61404207313024</v>
      </c>
      <c r="H250" s="36">
        <f t="shared" si="77"/>
        <v>663.61</v>
      </c>
      <c r="I250" s="36">
        <f t="shared" si="77"/>
        <v>663.61</v>
      </c>
      <c r="J250" s="33"/>
      <c r="K250" s="34"/>
    </row>
    <row r="251" spans="1:11" x14ac:dyDescent="0.2">
      <c r="A251" s="55"/>
      <c r="B251" s="25">
        <v>32</v>
      </c>
      <c r="C251" s="29" t="s">
        <v>28</v>
      </c>
      <c r="D251" s="36">
        <f>D252</f>
        <v>5000</v>
      </c>
      <c r="E251" s="36">
        <f>E252</f>
        <v>5000</v>
      </c>
      <c r="F251" s="36">
        <f>F252</f>
        <v>5000</v>
      </c>
      <c r="G251" s="36">
        <f>G252</f>
        <v>663.61404207313024</v>
      </c>
      <c r="H251" s="36">
        <v>663.61</v>
      </c>
      <c r="I251" s="36">
        <f>H251</f>
        <v>663.61</v>
      </c>
      <c r="J251" s="33"/>
      <c r="K251" s="34"/>
    </row>
    <row r="252" spans="1:11" hidden="1" x14ac:dyDescent="0.2">
      <c r="A252" s="55"/>
      <c r="B252" s="15">
        <v>329</v>
      </c>
      <c r="C252" s="16" t="s">
        <v>8</v>
      </c>
      <c r="D252" s="36">
        <v>5000</v>
      </c>
      <c r="E252" s="36">
        <v>5000</v>
      </c>
      <c r="F252" s="36">
        <v>5000</v>
      </c>
      <c r="G252" s="36">
        <f>F252/7.5345</f>
        <v>663.61404207313024</v>
      </c>
      <c r="H252" s="36"/>
      <c r="I252" s="39"/>
      <c r="J252" s="33"/>
      <c r="K252" s="34"/>
    </row>
    <row r="253" spans="1:11" x14ac:dyDescent="0.2">
      <c r="A253" s="55" t="s">
        <v>72</v>
      </c>
      <c r="B253" s="103" t="s">
        <v>145</v>
      </c>
      <c r="C253" s="104"/>
      <c r="D253" s="36"/>
      <c r="E253" s="36"/>
      <c r="F253" s="36"/>
      <c r="G253" s="36"/>
      <c r="H253" s="36"/>
      <c r="I253" s="39"/>
      <c r="J253" s="33"/>
      <c r="K253" s="34"/>
    </row>
    <row r="254" spans="1:11" x14ac:dyDescent="0.2">
      <c r="A254" s="55">
        <v>55431</v>
      </c>
      <c r="B254" s="103" t="s">
        <v>140</v>
      </c>
      <c r="C254" s="104"/>
      <c r="D254" s="36"/>
      <c r="E254" s="36"/>
      <c r="F254" s="36"/>
      <c r="G254" s="36"/>
      <c r="H254" s="36"/>
      <c r="I254" s="39"/>
      <c r="J254" s="33"/>
      <c r="K254" s="34"/>
    </row>
    <row r="255" spans="1:11" x14ac:dyDescent="0.2">
      <c r="A255" s="43"/>
      <c r="B255" s="25">
        <v>3</v>
      </c>
      <c r="C255" s="29" t="s">
        <v>10</v>
      </c>
      <c r="D255" s="36">
        <f t="shared" ref="D255:I255" si="78">D256</f>
        <v>3000</v>
      </c>
      <c r="E255" s="36">
        <f t="shared" si="78"/>
        <v>3000</v>
      </c>
      <c r="F255" s="36">
        <f t="shared" si="78"/>
        <v>3000</v>
      </c>
      <c r="G255" s="36">
        <f t="shared" si="78"/>
        <v>398.16842524387812</v>
      </c>
      <c r="H255" s="36">
        <f t="shared" si="78"/>
        <v>398.17</v>
      </c>
      <c r="I255" s="36">
        <f t="shared" si="78"/>
        <v>398.17</v>
      </c>
      <c r="J255" s="33"/>
      <c r="K255" s="34"/>
    </row>
    <row r="256" spans="1:11" x14ac:dyDescent="0.2">
      <c r="A256" s="55"/>
      <c r="B256" s="25">
        <v>32</v>
      </c>
      <c r="C256" s="29" t="s">
        <v>28</v>
      </c>
      <c r="D256" s="36">
        <f>D257</f>
        <v>3000</v>
      </c>
      <c r="E256" s="36">
        <f>E257</f>
        <v>3000</v>
      </c>
      <c r="F256" s="36">
        <f>F257</f>
        <v>3000</v>
      </c>
      <c r="G256" s="36">
        <f>G257</f>
        <v>398.16842524387812</v>
      </c>
      <c r="H256" s="36">
        <v>398.17</v>
      </c>
      <c r="I256" s="36">
        <f>H256</f>
        <v>398.17</v>
      </c>
      <c r="J256" s="33"/>
      <c r="K256" s="34"/>
    </row>
    <row r="257" spans="1:11" hidden="1" x14ac:dyDescent="0.2">
      <c r="A257" s="55"/>
      <c r="B257" s="15">
        <v>329</v>
      </c>
      <c r="C257" s="16" t="s">
        <v>8</v>
      </c>
      <c r="D257" s="36">
        <v>3000</v>
      </c>
      <c r="E257" s="36">
        <v>3000</v>
      </c>
      <c r="F257" s="36">
        <v>3000</v>
      </c>
      <c r="G257" s="36">
        <f>F257/7.5345</f>
        <v>398.16842524387812</v>
      </c>
      <c r="H257" s="36"/>
      <c r="I257" s="39"/>
      <c r="J257" s="33"/>
      <c r="K257" s="34"/>
    </row>
    <row r="258" spans="1:11" hidden="1" x14ac:dyDescent="0.2">
      <c r="A258" s="56" t="s">
        <v>116</v>
      </c>
      <c r="B258" s="112" t="s">
        <v>87</v>
      </c>
      <c r="C258" s="113"/>
      <c r="D258" s="36"/>
      <c r="E258" s="36"/>
      <c r="F258" s="36"/>
      <c r="G258" s="36"/>
      <c r="H258" s="36"/>
      <c r="I258" s="39"/>
      <c r="J258" s="33"/>
      <c r="K258" s="34"/>
    </row>
    <row r="259" spans="1:11" hidden="1" x14ac:dyDescent="0.2">
      <c r="A259" s="55"/>
      <c r="B259" s="25">
        <v>3</v>
      </c>
      <c r="C259" s="29" t="s">
        <v>10</v>
      </c>
      <c r="D259" s="36">
        <f>D260</f>
        <v>2800</v>
      </c>
      <c r="E259" s="36">
        <f>E260</f>
        <v>2800</v>
      </c>
      <c r="F259" s="36">
        <f>F260</f>
        <v>0</v>
      </c>
      <c r="G259" s="36">
        <f>G260</f>
        <v>0</v>
      </c>
      <c r="H259" s="36"/>
      <c r="I259" s="39"/>
      <c r="J259" s="33"/>
      <c r="K259" s="34"/>
    </row>
    <row r="260" spans="1:11" hidden="1" x14ac:dyDescent="0.2">
      <c r="A260" s="55"/>
      <c r="B260" s="25">
        <v>32</v>
      </c>
      <c r="C260" s="29" t="s">
        <v>28</v>
      </c>
      <c r="D260" s="36">
        <f>SUM(D261:D262)</f>
        <v>2800</v>
      </c>
      <c r="E260" s="36">
        <f>SUM(E261:E262)</f>
        <v>2800</v>
      </c>
      <c r="F260" s="36">
        <f>SUM(F261:F262)</f>
        <v>0</v>
      </c>
      <c r="G260" s="36">
        <f>SUM(G261:G262)</f>
        <v>0</v>
      </c>
      <c r="H260" s="36"/>
      <c r="I260" s="39"/>
      <c r="J260" s="33"/>
      <c r="K260" s="34"/>
    </row>
    <row r="261" spans="1:11" hidden="1" x14ac:dyDescent="0.2">
      <c r="A261" s="55"/>
      <c r="B261" s="25">
        <v>322</v>
      </c>
      <c r="C261" s="29" t="s">
        <v>12</v>
      </c>
      <c r="D261" s="36">
        <v>1050</v>
      </c>
      <c r="E261" s="36">
        <v>1050</v>
      </c>
      <c r="F261" s="36"/>
      <c r="G261" s="36">
        <f>F261/7.5345</f>
        <v>0</v>
      </c>
      <c r="H261" s="36"/>
      <c r="I261" s="39"/>
      <c r="J261" s="33"/>
      <c r="K261" s="34"/>
    </row>
    <row r="262" spans="1:11" hidden="1" x14ac:dyDescent="0.2">
      <c r="A262" s="55"/>
      <c r="B262" s="22">
        <v>323</v>
      </c>
      <c r="C262" s="31" t="s">
        <v>22</v>
      </c>
      <c r="D262" s="36">
        <v>1750</v>
      </c>
      <c r="E262" s="36">
        <v>1750</v>
      </c>
      <c r="F262" s="36"/>
      <c r="G262" s="36">
        <f>F262/7.5345</f>
        <v>0</v>
      </c>
      <c r="H262" s="36"/>
      <c r="I262" s="39"/>
      <c r="J262" s="33"/>
      <c r="K262" s="34"/>
    </row>
    <row r="263" spans="1:11" hidden="1" x14ac:dyDescent="0.2">
      <c r="A263" s="55"/>
      <c r="B263" s="25">
        <v>4</v>
      </c>
      <c r="C263" s="18" t="s">
        <v>15</v>
      </c>
      <c r="D263" s="36">
        <f>D264</f>
        <v>13200</v>
      </c>
      <c r="E263" s="36">
        <f>E264</f>
        <v>13200</v>
      </c>
      <c r="F263" s="36">
        <f>F264</f>
        <v>0</v>
      </c>
      <c r="G263" s="36">
        <f>G264</f>
        <v>0</v>
      </c>
      <c r="H263" s="36"/>
      <c r="I263" s="39"/>
      <c r="J263" s="33"/>
      <c r="K263" s="34"/>
    </row>
    <row r="264" spans="1:11" hidden="1" x14ac:dyDescent="0.2">
      <c r="A264" s="55"/>
      <c r="B264" s="25">
        <v>42</v>
      </c>
      <c r="C264" s="58" t="s">
        <v>26</v>
      </c>
      <c r="D264" s="36">
        <f>SUM(D265:D267)</f>
        <v>13200</v>
      </c>
      <c r="E264" s="36">
        <f>SUM(E265:E267)</f>
        <v>13200</v>
      </c>
      <c r="F264" s="36">
        <f>SUM(F265:F267)</f>
        <v>0</v>
      </c>
      <c r="G264" s="36">
        <f>SUM(G265:G267)</f>
        <v>0</v>
      </c>
      <c r="H264" s="36"/>
      <c r="I264" s="39"/>
      <c r="J264" s="33"/>
      <c r="K264" s="34"/>
    </row>
    <row r="265" spans="1:11" hidden="1" x14ac:dyDescent="0.2">
      <c r="A265" s="55"/>
      <c r="B265" s="25">
        <v>422</v>
      </c>
      <c r="C265" s="18" t="s">
        <v>27</v>
      </c>
      <c r="D265" s="36">
        <v>13200</v>
      </c>
      <c r="E265" s="36">
        <v>13200</v>
      </c>
      <c r="F265" s="36"/>
      <c r="G265" s="36">
        <f>F265/7.5345</f>
        <v>0</v>
      </c>
      <c r="H265" s="36"/>
      <c r="I265" s="39"/>
      <c r="J265" s="33"/>
      <c r="K265" s="34"/>
    </row>
    <row r="266" spans="1:11" x14ac:dyDescent="0.2">
      <c r="A266" s="55" t="s">
        <v>43</v>
      </c>
      <c r="B266" s="127" t="s">
        <v>146</v>
      </c>
      <c r="C266" s="128"/>
      <c r="D266" s="36"/>
      <c r="E266" s="36"/>
      <c r="F266" s="36"/>
      <c r="G266" s="36"/>
      <c r="H266" s="36"/>
      <c r="I266" s="39"/>
      <c r="J266" s="33"/>
      <c r="K266" s="34"/>
    </row>
    <row r="267" spans="1:11" x14ac:dyDescent="0.2">
      <c r="A267" s="55">
        <v>55431</v>
      </c>
      <c r="B267" s="103" t="s">
        <v>140</v>
      </c>
      <c r="C267" s="104"/>
      <c r="D267" s="36"/>
      <c r="E267" s="36"/>
      <c r="F267" s="36"/>
      <c r="G267" s="36"/>
      <c r="H267" s="36"/>
      <c r="I267" s="39"/>
      <c r="J267" s="33"/>
      <c r="K267" s="34"/>
    </row>
    <row r="268" spans="1:11" x14ac:dyDescent="0.2">
      <c r="A268" s="43"/>
      <c r="B268" s="25">
        <v>3</v>
      </c>
      <c r="C268" s="29" t="s">
        <v>10</v>
      </c>
      <c r="D268" s="36">
        <f t="shared" ref="D268:I268" si="79">D269</f>
        <v>3000</v>
      </c>
      <c r="E268" s="36">
        <f t="shared" si="79"/>
        <v>3000</v>
      </c>
      <c r="F268" s="36">
        <f t="shared" si="79"/>
        <v>3000</v>
      </c>
      <c r="G268" s="36">
        <f t="shared" si="79"/>
        <v>398.16842524387812</v>
      </c>
      <c r="H268" s="36">
        <f t="shared" si="79"/>
        <v>398.17</v>
      </c>
      <c r="I268" s="36">
        <f t="shared" si="79"/>
        <v>398.17</v>
      </c>
      <c r="J268" s="33"/>
      <c r="K268" s="34"/>
    </row>
    <row r="269" spans="1:11" x14ac:dyDescent="0.2">
      <c r="A269" s="55"/>
      <c r="B269" s="25">
        <v>32</v>
      </c>
      <c r="C269" s="29" t="s">
        <v>28</v>
      </c>
      <c r="D269" s="36">
        <f>SUM(D270:D272)</f>
        <v>3000</v>
      </c>
      <c r="E269" s="36">
        <f>SUM(E270:E272)</f>
        <v>3000</v>
      </c>
      <c r="F269" s="36">
        <f>SUM(F270:F272)</f>
        <v>3000</v>
      </c>
      <c r="G269" s="36">
        <f>SUM(G270:G272)</f>
        <v>398.16842524387812</v>
      </c>
      <c r="H269" s="36">
        <v>398.17</v>
      </c>
      <c r="I269" s="36">
        <f>H269</f>
        <v>398.17</v>
      </c>
      <c r="J269" s="33"/>
      <c r="K269" s="34"/>
    </row>
    <row r="270" spans="1:11" hidden="1" x14ac:dyDescent="0.2">
      <c r="A270" s="55"/>
      <c r="B270" s="25">
        <v>321</v>
      </c>
      <c r="C270" s="18" t="s">
        <v>19</v>
      </c>
      <c r="D270" s="36">
        <v>0</v>
      </c>
      <c r="E270" s="36">
        <v>0</v>
      </c>
      <c r="F270" s="36">
        <v>0</v>
      </c>
      <c r="G270" s="36">
        <v>0</v>
      </c>
      <c r="H270" s="36"/>
      <c r="I270" s="39"/>
      <c r="J270" s="33"/>
      <c r="K270" s="34"/>
    </row>
    <row r="271" spans="1:11" hidden="1" x14ac:dyDescent="0.2">
      <c r="A271" s="55"/>
      <c r="B271" s="22">
        <v>323</v>
      </c>
      <c r="C271" s="31" t="s">
        <v>22</v>
      </c>
      <c r="D271" s="36">
        <v>0</v>
      </c>
      <c r="E271" s="36">
        <v>0</v>
      </c>
      <c r="F271" s="36">
        <v>0</v>
      </c>
      <c r="G271" s="36">
        <v>0</v>
      </c>
      <c r="H271" s="36"/>
      <c r="I271" s="39"/>
      <c r="J271" s="33"/>
      <c r="K271" s="34"/>
    </row>
    <row r="272" spans="1:11" hidden="1" x14ac:dyDescent="0.2">
      <c r="A272" s="55"/>
      <c r="B272" s="15">
        <v>329</v>
      </c>
      <c r="C272" s="16" t="s">
        <v>8</v>
      </c>
      <c r="D272" s="36">
        <v>3000</v>
      </c>
      <c r="E272" s="36">
        <v>3000</v>
      </c>
      <c r="F272" s="36">
        <v>3000</v>
      </c>
      <c r="G272" s="36">
        <f>F272/7.5345</f>
        <v>398.16842524387812</v>
      </c>
      <c r="H272" s="36"/>
      <c r="I272" s="39"/>
      <c r="J272" s="33"/>
      <c r="K272" s="34"/>
    </row>
    <row r="273" spans="1:11" ht="12.75" customHeight="1" x14ac:dyDescent="0.2">
      <c r="A273" s="55" t="s">
        <v>80</v>
      </c>
      <c r="B273" s="105" t="s">
        <v>147</v>
      </c>
      <c r="C273" s="106"/>
      <c r="D273" s="36"/>
      <c r="E273" s="36"/>
      <c r="F273" s="36"/>
      <c r="G273" s="36"/>
      <c r="H273" s="36"/>
      <c r="I273" s="36"/>
    </row>
    <row r="274" spans="1:11" ht="12.75" customHeight="1" x14ac:dyDescent="0.2">
      <c r="A274" s="55">
        <v>63000</v>
      </c>
      <c r="B274" s="105" t="s">
        <v>148</v>
      </c>
      <c r="C274" s="106"/>
      <c r="D274" s="36"/>
      <c r="E274" s="36"/>
      <c r="F274" s="36"/>
      <c r="G274" s="36"/>
      <c r="H274" s="36"/>
      <c r="I274" s="36"/>
    </row>
    <row r="275" spans="1:11" ht="12.75" customHeight="1" x14ac:dyDescent="0.2">
      <c r="A275" s="43"/>
      <c r="B275" s="25">
        <v>3</v>
      </c>
      <c r="C275" s="29" t="s">
        <v>10</v>
      </c>
      <c r="D275" s="36" t="e">
        <f>D276</f>
        <v>#REF!</v>
      </c>
      <c r="E275" s="36" t="e">
        <f>E276</f>
        <v>#REF!</v>
      </c>
      <c r="F275" s="36">
        <f>F276</f>
        <v>3000</v>
      </c>
      <c r="G275" s="36">
        <f>G276</f>
        <v>398.16842524387812</v>
      </c>
      <c r="H275" s="36">
        <f>H276</f>
        <v>398.17</v>
      </c>
      <c r="I275" s="36">
        <f>H275</f>
        <v>398.17</v>
      </c>
    </row>
    <row r="276" spans="1:11" ht="12.75" customHeight="1" x14ac:dyDescent="0.2">
      <c r="A276" s="55"/>
      <c r="B276" s="25">
        <v>32</v>
      </c>
      <c r="C276" s="29" t="s">
        <v>28</v>
      </c>
      <c r="D276" s="36" t="e">
        <f>D277+#REF!</f>
        <v>#REF!</v>
      </c>
      <c r="E276" s="36" t="e">
        <f>E277+#REF!</f>
        <v>#REF!</v>
      </c>
      <c r="F276" s="36">
        <f>F277</f>
        <v>3000</v>
      </c>
      <c r="G276" s="36">
        <f>G277</f>
        <v>398.16842524387812</v>
      </c>
      <c r="H276" s="36">
        <v>398.17</v>
      </c>
      <c r="I276" s="36">
        <f>H276</f>
        <v>398.17</v>
      </c>
    </row>
    <row r="277" spans="1:11" ht="12.75" hidden="1" customHeight="1" x14ac:dyDescent="0.2">
      <c r="A277" s="55"/>
      <c r="B277" s="25">
        <v>322</v>
      </c>
      <c r="C277" s="29" t="s">
        <v>12</v>
      </c>
      <c r="D277" s="36">
        <v>3000</v>
      </c>
      <c r="E277" s="36">
        <v>3000</v>
      </c>
      <c r="F277" s="36">
        <v>3000</v>
      </c>
      <c r="G277" s="36">
        <f>F277/7.5345</f>
        <v>398.16842524387812</v>
      </c>
      <c r="H277" s="36"/>
      <c r="I277" s="36"/>
    </row>
    <row r="278" spans="1:11" ht="12.75" customHeight="1" x14ac:dyDescent="0.2">
      <c r="A278" s="55" t="s">
        <v>77</v>
      </c>
      <c r="B278" s="105" t="s">
        <v>149</v>
      </c>
      <c r="C278" s="106"/>
      <c r="D278" s="36"/>
      <c r="E278" s="36"/>
      <c r="F278" s="36"/>
      <c r="G278" s="36"/>
      <c r="H278" s="36"/>
      <c r="I278" s="36"/>
    </row>
    <row r="279" spans="1:11" ht="12.75" customHeight="1" x14ac:dyDescent="0.2">
      <c r="A279" s="55">
        <v>53060</v>
      </c>
      <c r="B279" s="105" t="s">
        <v>150</v>
      </c>
      <c r="C279" s="106"/>
      <c r="D279" s="36"/>
      <c r="E279" s="36"/>
      <c r="F279" s="36"/>
      <c r="G279" s="36"/>
      <c r="H279" s="36"/>
      <c r="I279" s="36"/>
    </row>
    <row r="280" spans="1:11" ht="12.75" customHeight="1" x14ac:dyDescent="0.2">
      <c r="A280" s="43"/>
      <c r="B280" s="25">
        <v>3</v>
      </c>
      <c r="C280" s="29" t="s">
        <v>10</v>
      </c>
      <c r="D280" s="36">
        <f>D281</f>
        <v>10000</v>
      </c>
      <c r="E280" s="36">
        <f>E281</f>
        <v>10000</v>
      </c>
      <c r="F280" s="36">
        <f>F281</f>
        <v>10000</v>
      </c>
      <c r="G280" s="36">
        <f>G281</f>
        <v>1327.2280841462605</v>
      </c>
      <c r="H280" s="36">
        <f>H281</f>
        <v>1327.23</v>
      </c>
      <c r="I280" s="36">
        <f>H280</f>
        <v>1327.23</v>
      </c>
    </row>
    <row r="281" spans="1:11" ht="12.75" customHeight="1" x14ac:dyDescent="0.2">
      <c r="A281" s="55"/>
      <c r="B281" s="25">
        <v>32</v>
      </c>
      <c r="C281" s="29" t="s">
        <v>28</v>
      </c>
      <c r="D281" s="36">
        <f>D282</f>
        <v>10000</v>
      </c>
      <c r="E281" s="36">
        <f>E282</f>
        <v>10000</v>
      </c>
      <c r="F281" s="36">
        <f>F282</f>
        <v>10000</v>
      </c>
      <c r="G281" s="36">
        <f>G282</f>
        <v>1327.2280841462605</v>
      </c>
      <c r="H281" s="36">
        <v>1327.23</v>
      </c>
      <c r="I281" s="36">
        <f>H281</f>
        <v>1327.23</v>
      </c>
    </row>
    <row r="282" spans="1:11" ht="12.75" hidden="1" customHeight="1" x14ac:dyDescent="0.2">
      <c r="A282" s="55"/>
      <c r="B282" s="25">
        <v>322</v>
      </c>
      <c r="C282" s="29" t="s">
        <v>12</v>
      </c>
      <c r="D282" s="36">
        <v>10000</v>
      </c>
      <c r="E282" s="36">
        <v>10000</v>
      </c>
      <c r="F282" s="36">
        <v>10000</v>
      </c>
      <c r="G282" s="36">
        <f>F282/7.5345</f>
        <v>1327.2280841462605</v>
      </c>
      <c r="H282" s="36"/>
      <c r="I282" s="36"/>
    </row>
    <row r="283" spans="1:11" x14ac:dyDescent="0.2">
      <c r="A283" s="55"/>
      <c r="B283" s="15"/>
      <c r="C283" s="16"/>
      <c r="D283" s="36"/>
      <c r="E283" s="36"/>
      <c r="F283" s="36"/>
      <c r="G283" s="36"/>
      <c r="H283" s="36"/>
      <c r="I283" s="36"/>
      <c r="J283" s="34"/>
      <c r="K283" s="34"/>
    </row>
    <row r="284" spans="1:11" ht="12.75" hidden="1" customHeight="1" x14ac:dyDescent="0.2">
      <c r="A284" s="55">
        <v>58300</v>
      </c>
      <c r="B284" s="105" t="s">
        <v>82</v>
      </c>
      <c r="C284" s="106"/>
      <c r="D284" s="36"/>
      <c r="E284" s="36"/>
      <c r="F284" s="36"/>
      <c r="G284" s="36"/>
      <c r="H284" s="36"/>
      <c r="I284" s="36"/>
    </row>
    <row r="285" spans="1:11" ht="12.75" hidden="1" customHeight="1" x14ac:dyDescent="0.2">
      <c r="A285" s="55" t="s">
        <v>65</v>
      </c>
      <c r="B285" s="105" t="s">
        <v>164</v>
      </c>
      <c r="C285" s="106"/>
      <c r="D285" s="36"/>
      <c r="E285" s="36"/>
      <c r="F285" s="36"/>
      <c r="G285" s="36"/>
      <c r="H285" s="36"/>
      <c r="I285" s="36"/>
    </row>
    <row r="286" spans="1:11" ht="12.75" hidden="1" customHeight="1" x14ac:dyDescent="0.2">
      <c r="A286" s="55"/>
      <c r="B286" s="25">
        <v>3</v>
      </c>
      <c r="C286" s="29" t="s">
        <v>10</v>
      </c>
      <c r="D286" s="36">
        <f t="shared" ref="D286:I286" si="80">D287+D291</f>
        <v>0</v>
      </c>
      <c r="E286" s="36">
        <f t="shared" ref="E286:F286" si="81">E287+E291</f>
        <v>0</v>
      </c>
      <c r="F286" s="36">
        <f t="shared" si="81"/>
        <v>0</v>
      </c>
      <c r="G286" s="36">
        <f t="shared" ref="G286" si="82">G287+G291</f>
        <v>0</v>
      </c>
      <c r="H286" s="36">
        <f t="shared" si="80"/>
        <v>0</v>
      </c>
      <c r="I286" s="36">
        <f t="shared" si="80"/>
        <v>0</v>
      </c>
    </row>
    <row r="287" spans="1:11" ht="12.75" hidden="1" customHeight="1" x14ac:dyDescent="0.2">
      <c r="A287" s="55"/>
      <c r="B287" s="4">
        <v>31</v>
      </c>
      <c r="C287" s="4" t="s">
        <v>17</v>
      </c>
      <c r="D287" s="36">
        <f>SUM(D288:D290)</f>
        <v>0</v>
      </c>
      <c r="E287" s="36">
        <f>SUM(E288:E290)</f>
        <v>0</v>
      </c>
      <c r="F287" s="36">
        <f>SUM(F288:F290)</f>
        <v>0</v>
      </c>
      <c r="G287" s="36">
        <f>SUM(G288:G290)</f>
        <v>0</v>
      </c>
      <c r="H287" s="36">
        <v>0</v>
      </c>
      <c r="I287" s="36">
        <f>H287</f>
        <v>0</v>
      </c>
    </row>
    <row r="288" spans="1:11" ht="12.75" hidden="1" customHeight="1" x14ac:dyDescent="0.2">
      <c r="A288" s="55"/>
      <c r="B288" s="25">
        <v>311</v>
      </c>
      <c r="C288" s="18" t="s">
        <v>9</v>
      </c>
      <c r="D288" s="36">
        <v>0</v>
      </c>
      <c r="E288" s="36">
        <v>0</v>
      </c>
      <c r="F288" s="36">
        <v>0</v>
      </c>
      <c r="G288" s="36">
        <v>0</v>
      </c>
      <c r="H288" s="36"/>
      <c r="I288" s="36"/>
    </row>
    <row r="289" spans="1:9" ht="12.75" hidden="1" customHeight="1" x14ac:dyDescent="0.2">
      <c r="A289" s="55"/>
      <c r="B289" s="25">
        <v>312</v>
      </c>
      <c r="C289" s="18" t="s">
        <v>74</v>
      </c>
      <c r="D289" s="36">
        <v>0</v>
      </c>
      <c r="E289" s="36">
        <v>0</v>
      </c>
      <c r="F289" s="36">
        <v>0</v>
      </c>
      <c r="G289" s="36">
        <v>0</v>
      </c>
      <c r="H289" s="36"/>
      <c r="I289" s="36"/>
    </row>
    <row r="290" spans="1:9" ht="12.75" hidden="1" customHeight="1" x14ac:dyDescent="0.2">
      <c r="A290" s="55"/>
      <c r="B290" s="25">
        <v>313</v>
      </c>
      <c r="C290" s="18" t="s">
        <v>18</v>
      </c>
      <c r="D290" s="36">
        <v>0</v>
      </c>
      <c r="E290" s="36">
        <v>0</v>
      </c>
      <c r="F290" s="36">
        <v>0</v>
      </c>
      <c r="G290" s="36">
        <v>0</v>
      </c>
      <c r="H290" s="36"/>
      <c r="I290" s="36"/>
    </row>
    <row r="291" spans="1:9" ht="12.75" hidden="1" customHeight="1" x14ac:dyDescent="0.2">
      <c r="A291" s="55"/>
      <c r="B291" s="25">
        <v>32</v>
      </c>
      <c r="C291" s="18" t="s">
        <v>11</v>
      </c>
      <c r="D291" s="36">
        <f>D292</f>
        <v>0</v>
      </c>
      <c r="E291" s="36">
        <f>E292</f>
        <v>0</v>
      </c>
      <c r="F291" s="36">
        <f>F292</f>
        <v>0</v>
      </c>
      <c r="G291" s="36">
        <f>G292</f>
        <v>0</v>
      </c>
      <c r="H291" s="36">
        <v>0</v>
      </c>
      <c r="I291" s="36">
        <f>H291</f>
        <v>0</v>
      </c>
    </row>
    <row r="292" spans="1:9" ht="12.75" hidden="1" customHeight="1" x14ac:dyDescent="0.2">
      <c r="A292" s="55"/>
      <c r="B292" s="25">
        <v>321</v>
      </c>
      <c r="C292" s="18" t="s">
        <v>19</v>
      </c>
      <c r="D292" s="36">
        <v>0</v>
      </c>
      <c r="E292" s="36">
        <v>0</v>
      </c>
      <c r="F292" s="36">
        <v>0</v>
      </c>
      <c r="G292" s="36">
        <v>0</v>
      </c>
      <c r="H292" s="36"/>
      <c r="I292" s="36"/>
    </row>
    <row r="293" spans="1:9" ht="12.75" hidden="1" customHeight="1" x14ac:dyDescent="0.2">
      <c r="A293" s="55"/>
      <c r="B293" s="22"/>
      <c r="C293" s="31"/>
      <c r="D293" s="36"/>
      <c r="E293" s="36"/>
      <c r="F293" s="36"/>
      <c r="G293" s="36"/>
      <c r="H293" s="36"/>
      <c r="I293" s="36"/>
    </row>
    <row r="294" spans="1:9" ht="12.75" hidden="1" customHeight="1" x14ac:dyDescent="0.2">
      <c r="A294" s="55">
        <v>58300</v>
      </c>
      <c r="B294" s="105" t="s">
        <v>78</v>
      </c>
      <c r="C294" s="106"/>
      <c r="D294" s="36"/>
      <c r="E294" s="36"/>
      <c r="F294" s="36"/>
      <c r="G294" s="36"/>
      <c r="H294" s="36"/>
      <c r="I294" s="36"/>
    </row>
    <row r="295" spans="1:9" ht="12.75" hidden="1" customHeight="1" x14ac:dyDescent="0.2">
      <c r="A295" s="55" t="s">
        <v>65</v>
      </c>
      <c r="B295" s="105" t="s">
        <v>164</v>
      </c>
      <c r="C295" s="106"/>
      <c r="D295" s="36"/>
      <c r="E295" s="36"/>
      <c r="F295" s="36"/>
      <c r="G295" s="36"/>
      <c r="H295" s="36"/>
      <c r="I295" s="36"/>
    </row>
    <row r="296" spans="1:9" ht="12.75" hidden="1" customHeight="1" x14ac:dyDescent="0.2">
      <c r="A296" s="55"/>
      <c r="B296" s="25">
        <v>3</v>
      </c>
      <c r="C296" s="29" t="s">
        <v>10</v>
      </c>
      <c r="D296" s="36">
        <f>D297+D142</f>
        <v>0</v>
      </c>
      <c r="E296" s="36">
        <f>E297+E142</f>
        <v>0</v>
      </c>
      <c r="F296" s="36">
        <f>F297+F142</f>
        <v>0</v>
      </c>
      <c r="G296" s="36">
        <f>G297+G142</f>
        <v>0</v>
      </c>
      <c r="H296" s="36"/>
      <c r="I296" s="36"/>
    </row>
    <row r="297" spans="1:9" ht="12.75" hidden="1" customHeight="1" x14ac:dyDescent="0.2">
      <c r="A297" s="55"/>
      <c r="B297" s="25">
        <v>32</v>
      </c>
      <c r="C297" s="18" t="s">
        <v>11</v>
      </c>
      <c r="D297" s="36">
        <f>D298+D141</f>
        <v>0</v>
      </c>
      <c r="E297" s="36">
        <f>E298+E141</f>
        <v>0</v>
      </c>
      <c r="F297" s="36">
        <f>F298+F141</f>
        <v>0</v>
      </c>
      <c r="G297" s="36">
        <f>G298+G141</f>
        <v>0</v>
      </c>
      <c r="H297" s="36"/>
      <c r="I297" s="36">
        <f>H297</f>
        <v>0</v>
      </c>
    </row>
    <row r="298" spans="1:9" ht="12.75" hidden="1" customHeight="1" x14ac:dyDescent="0.2">
      <c r="A298" s="55"/>
      <c r="B298" s="22">
        <v>323</v>
      </c>
      <c r="C298" s="31" t="s">
        <v>22</v>
      </c>
      <c r="D298" s="36">
        <v>0</v>
      </c>
      <c r="E298" s="36">
        <v>0</v>
      </c>
      <c r="F298" s="36">
        <v>0</v>
      </c>
      <c r="G298" s="36">
        <v>0</v>
      </c>
      <c r="H298" s="36"/>
      <c r="I298" s="36"/>
    </row>
    <row r="299" spans="1:9" ht="12.75" hidden="1" customHeight="1" x14ac:dyDescent="0.2">
      <c r="A299" s="55">
        <v>58300</v>
      </c>
      <c r="B299" s="105" t="s">
        <v>78</v>
      </c>
      <c r="C299" s="106"/>
      <c r="D299" s="36"/>
      <c r="E299" s="36"/>
      <c r="F299" s="36"/>
      <c r="G299" s="36"/>
      <c r="H299" s="36"/>
      <c r="I299" s="36"/>
    </row>
    <row r="300" spans="1:9" ht="12.75" hidden="1" customHeight="1" x14ac:dyDescent="0.2">
      <c r="A300" s="55" t="s">
        <v>83</v>
      </c>
      <c r="B300" s="105" t="s">
        <v>165</v>
      </c>
      <c r="C300" s="106"/>
      <c r="D300" s="36"/>
      <c r="E300" s="36"/>
      <c r="F300" s="36"/>
      <c r="G300" s="36"/>
      <c r="H300" s="36"/>
      <c r="I300" s="36"/>
    </row>
    <row r="301" spans="1:9" ht="12.75" hidden="1" customHeight="1" x14ac:dyDescent="0.2">
      <c r="A301" s="55"/>
      <c r="B301" s="25">
        <v>3</v>
      </c>
      <c r="C301" s="29" t="s">
        <v>10</v>
      </c>
      <c r="D301" s="36">
        <f t="shared" ref="D301:G302" si="83">D302</f>
        <v>0</v>
      </c>
      <c r="E301" s="36">
        <f t="shared" si="83"/>
        <v>0</v>
      </c>
      <c r="F301" s="36">
        <f t="shared" si="83"/>
        <v>0</v>
      </c>
      <c r="G301" s="36">
        <f t="shared" si="83"/>
        <v>0</v>
      </c>
      <c r="H301" s="36"/>
      <c r="I301" s="36"/>
    </row>
    <row r="302" spans="1:9" ht="12.75" hidden="1" customHeight="1" x14ac:dyDescent="0.2">
      <c r="A302" s="55"/>
      <c r="B302" s="25">
        <v>32</v>
      </c>
      <c r="C302" s="18" t="s">
        <v>11</v>
      </c>
      <c r="D302" s="36">
        <f t="shared" si="83"/>
        <v>0</v>
      </c>
      <c r="E302" s="36">
        <f t="shared" si="83"/>
        <v>0</v>
      </c>
      <c r="F302" s="36">
        <f t="shared" si="83"/>
        <v>0</v>
      </c>
      <c r="G302" s="36">
        <f t="shared" si="83"/>
        <v>0</v>
      </c>
      <c r="H302" s="36"/>
      <c r="I302" s="36"/>
    </row>
    <row r="303" spans="1:9" ht="12.75" hidden="1" customHeight="1" x14ac:dyDescent="0.2">
      <c r="A303" s="55"/>
      <c r="B303" s="22">
        <v>323</v>
      </c>
      <c r="C303" s="31" t="s">
        <v>22</v>
      </c>
      <c r="D303" s="36">
        <v>0</v>
      </c>
      <c r="E303" s="36">
        <v>0</v>
      </c>
      <c r="F303" s="36">
        <v>0</v>
      </c>
      <c r="G303" s="36">
        <v>0</v>
      </c>
      <c r="H303" s="36"/>
      <c r="I303" s="36"/>
    </row>
    <row r="304" spans="1:9" ht="12.75" hidden="1" customHeight="1" x14ac:dyDescent="0.2">
      <c r="A304" s="55"/>
      <c r="B304" s="22"/>
      <c r="C304" s="31"/>
      <c r="D304" s="36"/>
      <c r="E304" s="36"/>
      <c r="F304" s="36"/>
      <c r="G304" s="36"/>
      <c r="H304" s="36"/>
      <c r="I304" s="36"/>
    </row>
    <row r="305" spans="1:9" ht="12.75" hidden="1" customHeight="1" x14ac:dyDescent="0.2">
      <c r="A305" s="55">
        <v>48006</v>
      </c>
      <c r="B305" s="105" t="s">
        <v>84</v>
      </c>
      <c r="C305" s="106"/>
      <c r="D305" s="36"/>
      <c r="E305" s="36"/>
      <c r="F305" s="36"/>
      <c r="G305" s="36"/>
      <c r="H305" s="36"/>
      <c r="I305" s="36"/>
    </row>
    <row r="306" spans="1:9" ht="12.75" hidden="1" customHeight="1" x14ac:dyDescent="0.2">
      <c r="A306" s="55" t="s">
        <v>79</v>
      </c>
      <c r="B306" s="105" t="s">
        <v>166</v>
      </c>
      <c r="C306" s="106"/>
      <c r="D306" s="36"/>
      <c r="E306" s="36"/>
      <c r="F306" s="36"/>
      <c r="G306" s="36"/>
      <c r="H306" s="36"/>
      <c r="I306" s="36"/>
    </row>
    <row r="307" spans="1:9" ht="12.75" hidden="1" customHeight="1" x14ac:dyDescent="0.2">
      <c r="A307" s="55"/>
      <c r="B307" s="25">
        <v>4</v>
      </c>
      <c r="C307" s="18" t="s">
        <v>15</v>
      </c>
      <c r="D307" s="36">
        <f t="shared" ref="D307:G308" si="84">D308</f>
        <v>0</v>
      </c>
      <c r="E307" s="36">
        <f t="shared" si="84"/>
        <v>0</v>
      </c>
      <c r="F307" s="36">
        <f t="shared" si="84"/>
        <v>0</v>
      </c>
      <c r="G307" s="36">
        <f t="shared" si="84"/>
        <v>0</v>
      </c>
      <c r="H307" s="36"/>
      <c r="I307" s="36"/>
    </row>
    <row r="308" spans="1:9" ht="12.75" hidden="1" customHeight="1" x14ac:dyDescent="0.2">
      <c r="A308" s="55"/>
      <c r="B308" s="25">
        <v>42</v>
      </c>
      <c r="C308" s="58" t="s">
        <v>26</v>
      </c>
      <c r="D308" s="36">
        <f t="shared" si="84"/>
        <v>0</v>
      </c>
      <c r="E308" s="36">
        <f t="shared" si="84"/>
        <v>0</v>
      </c>
      <c r="F308" s="36">
        <f t="shared" si="84"/>
        <v>0</v>
      </c>
      <c r="G308" s="36">
        <f t="shared" si="84"/>
        <v>0</v>
      </c>
      <c r="H308" s="36"/>
      <c r="I308" s="36"/>
    </row>
    <row r="309" spans="1:9" ht="12.75" hidden="1" customHeight="1" x14ac:dyDescent="0.2">
      <c r="A309" s="55"/>
      <c r="B309" s="25">
        <v>422</v>
      </c>
      <c r="C309" s="18" t="s">
        <v>27</v>
      </c>
      <c r="D309" s="36">
        <v>0</v>
      </c>
      <c r="E309" s="36">
        <v>0</v>
      </c>
      <c r="F309" s="36">
        <v>0</v>
      </c>
      <c r="G309" s="36">
        <v>0</v>
      </c>
      <c r="H309" s="36"/>
      <c r="I309" s="36"/>
    </row>
    <row r="310" spans="1:9" ht="12.75" hidden="1" customHeight="1" x14ac:dyDescent="0.2">
      <c r="A310" s="55"/>
      <c r="B310" s="22"/>
      <c r="C310" s="31"/>
      <c r="D310" s="36"/>
      <c r="E310" s="36"/>
      <c r="F310" s="36"/>
      <c r="G310" s="36"/>
      <c r="H310" s="36"/>
      <c r="I310" s="36"/>
    </row>
    <row r="311" spans="1:9" ht="12.75" hidden="1" customHeight="1" x14ac:dyDescent="0.2">
      <c r="A311" s="55">
        <v>58300</v>
      </c>
      <c r="B311" s="105" t="s">
        <v>78</v>
      </c>
      <c r="C311" s="106"/>
      <c r="D311" s="36"/>
      <c r="E311" s="36"/>
      <c r="F311" s="36"/>
      <c r="G311" s="36"/>
      <c r="H311" s="36"/>
      <c r="I311" s="36"/>
    </row>
    <row r="312" spans="1:9" ht="12.75" hidden="1" customHeight="1" x14ac:dyDescent="0.2">
      <c r="A312" s="55" t="s">
        <v>79</v>
      </c>
      <c r="B312" s="105" t="s">
        <v>166</v>
      </c>
      <c r="C312" s="106"/>
      <c r="D312" s="36"/>
      <c r="E312" s="36"/>
      <c r="F312" s="36"/>
      <c r="G312" s="36"/>
      <c r="H312" s="36"/>
      <c r="I312" s="36"/>
    </row>
    <row r="313" spans="1:9" ht="12.75" hidden="1" customHeight="1" x14ac:dyDescent="0.2">
      <c r="A313" s="55"/>
      <c r="B313" s="25">
        <v>4</v>
      </c>
      <c r="C313" s="18" t="s">
        <v>15</v>
      </c>
      <c r="D313" s="36">
        <f t="shared" ref="D313:G314" si="85">D314</f>
        <v>0</v>
      </c>
      <c r="E313" s="36">
        <f t="shared" si="85"/>
        <v>0</v>
      </c>
      <c r="F313" s="36">
        <f t="shared" si="85"/>
        <v>0</v>
      </c>
      <c r="G313" s="36">
        <f t="shared" si="85"/>
        <v>0</v>
      </c>
      <c r="H313" s="36"/>
      <c r="I313" s="36"/>
    </row>
    <row r="314" spans="1:9" ht="12.75" hidden="1" customHeight="1" x14ac:dyDescent="0.2">
      <c r="A314" s="55"/>
      <c r="B314" s="25">
        <v>42</v>
      </c>
      <c r="C314" s="58" t="s">
        <v>26</v>
      </c>
      <c r="D314" s="36">
        <f t="shared" si="85"/>
        <v>0</v>
      </c>
      <c r="E314" s="36">
        <f t="shared" si="85"/>
        <v>0</v>
      </c>
      <c r="F314" s="36">
        <f t="shared" si="85"/>
        <v>0</v>
      </c>
      <c r="G314" s="36">
        <f t="shared" si="85"/>
        <v>0</v>
      </c>
      <c r="H314" s="36"/>
      <c r="I314" s="36"/>
    </row>
    <row r="315" spans="1:9" ht="12.75" hidden="1" customHeight="1" x14ac:dyDescent="0.2">
      <c r="A315" s="55"/>
      <c r="B315" s="25">
        <v>422</v>
      </c>
      <c r="C315" s="18" t="s">
        <v>27</v>
      </c>
      <c r="D315" s="36">
        <v>0</v>
      </c>
      <c r="E315" s="36">
        <v>0</v>
      </c>
      <c r="F315" s="36">
        <v>0</v>
      </c>
      <c r="G315" s="36">
        <v>0</v>
      </c>
      <c r="H315" s="36"/>
      <c r="I315" s="36"/>
    </row>
    <row r="316" spans="1:9" ht="12.75" hidden="1" customHeight="1" x14ac:dyDescent="0.2">
      <c r="A316" s="55"/>
      <c r="B316" s="22"/>
      <c r="C316" s="31"/>
      <c r="D316" s="36"/>
      <c r="E316" s="36"/>
      <c r="F316" s="36"/>
      <c r="G316" s="36"/>
      <c r="H316" s="36"/>
      <c r="I316" s="36"/>
    </row>
    <row r="317" spans="1:9" s="5" customFormat="1" ht="12.75" customHeight="1" x14ac:dyDescent="0.2">
      <c r="A317" s="54">
        <v>2302</v>
      </c>
      <c r="B317" s="123" t="s">
        <v>137</v>
      </c>
      <c r="C317" s="124"/>
      <c r="D317" s="11"/>
      <c r="E317" s="11"/>
      <c r="F317" s="11"/>
      <c r="G317" s="11"/>
      <c r="H317" s="11"/>
      <c r="I317" s="11"/>
    </row>
    <row r="318" spans="1:9" ht="12.75" hidden="1" customHeight="1" x14ac:dyDescent="0.2">
      <c r="A318" s="55">
        <v>53082</v>
      </c>
      <c r="B318" s="105" t="s">
        <v>90</v>
      </c>
      <c r="C318" s="106"/>
      <c r="D318" s="36"/>
      <c r="E318" s="36"/>
      <c r="F318" s="36"/>
      <c r="G318" s="36"/>
      <c r="H318" s="36"/>
      <c r="I318" s="36"/>
    </row>
    <row r="319" spans="1:9" ht="12.75" hidden="1" customHeight="1" x14ac:dyDescent="0.2">
      <c r="A319" s="55" t="s">
        <v>101</v>
      </c>
      <c r="B319" s="105" t="s">
        <v>167</v>
      </c>
      <c r="C319" s="106"/>
      <c r="D319" s="36"/>
      <c r="E319" s="36"/>
      <c r="F319" s="36"/>
      <c r="G319" s="36"/>
      <c r="H319" s="36"/>
      <c r="I319" s="36"/>
    </row>
    <row r="320" spans="1:9" ht="12.75" hidden="1" customHeight="1" x14ac:dyDescent="0.2">
      <c r="A320" s="55"/>
      <c r="B320" s="25">
        <v>3</v>
      </c>
      <c r="C320" s="29" t="s">
        <v>10</v>
      </c>
      <c r="D320" s="36">
        <f t="shared" ref="D320:G320" si="86">D321</f>
        <v>4401</v>
      </c>
      <c r="E320" s="36">
        <f t="shared" si="86"/>
        <v>4401</v>
      </c>
      <c r="F320" s="36">
        <f t="shared" si="86"/>
        <v>0</v>
      </c>
      <c r="G320" s="36">
        <f t="shared" si="86"/>
        <v>0</v>
      </c>
      <c r="H320" s="36"/>
      <c r="I320" s="36"/>
    </row>
    <row r="321" spans="1:9" ht="12.75" hidden="1" customHeight="1" x14ac:dyDescent="0.2">
      <c r="A321" s="55"/>
      <c r="B321" s="25">
        <v>32</v>
      </c>
      <c r="C321" s="29" t="s">
        <v>28</v>
      </c>
      <c r="D321" s="36">
        <f>D322+D323</f>
        <v>4401</v>
      </c>
      <c r="E321" s="36">
        <f>E322+E323</f>
        <v>4401</v>
      </c>
      <c r="F321" s="36">
        <f>F322+F323</f>
        <v>0</v>
      </c>
      <c r="G321" s="36">
        <f>G322+G323</f>
        <v>0</v>
      </c>
      <c r="H321" s="36"/>
      <c r="I321" s="36"/>
    </row>
    <row r="322" spans="1:9" ht="12.75" hidden="1" customHeight="1" x14ac:dyDescent="0.2">
      <c r="A322" s="55"/>
      <c r="B322" s="25">
        <v>322</v>
      </c>
      <c r="C322" s="29" t="s">
        <v>12</v>
      </c>
      <c r="D322" s="36">
        <v>3401</v>
      </c>
      <c r="E322" s="36">
        <v>3401</v>
      </c>
      <c r="F322" s="36"/>
      <c r="G322" s="36">
        <f>F322/7.5345</f>
        <v>0</v>
      </c>
      <c r="H322" s="36"/>
      <c r="I322" s="36"/>
    </row>
    <row r="323" spans="1:9" ht="12.75" hidden="1" customHeight="1" x14ac:dyDescent="0.2">
      <c r="A323" s="55"/>
      <c r="B323" s="15">
        <v>329</v>
      </c>
      <c r="C323" s="16" t="s">
        <v>8</v>
      </c>
      <c r="D323" s="36">
        <v>1000</v>
      </c>
      <c r="E323" s="36">
        <v>1000</v>
      </c>
      <c r="F323" s="36"/>
      <c r="G323" s="36">
        <f>F323/7.5345</f>
        <v>0</v>
      </c>
      <c r="H323" s="36"/>
      <c r="I323" s="36"/>
    </row>
    <row r="324" spans="1:9" ht="12.75" hidden="1" customHeight="1" x14ac:dyDescent="0.2">
      <c r="A324" s="55"/>
      <c r="B324" s="25">
        <v>4</v>
      </c>
      <c r="C324" s="18" t="s">
        <v>15</v>
      </c>
      <c r="D324" s="36">
        <f t="shared" ref="D324:G324" si="87">D325</f>
        <v>10599</v>
      </c>
      <c r="E324" s="36">
        <f t="shared" si="87"/>
        <v>10599</v>
      </c>
      <c r="F324" s="36">
        <f t="shared" si="87"/>
        <v>0</v>
      </c>
      <c r="G324" s="36">
        <f t="shared" si="87"/>
        <v>0</v>
      </c>
      <c r="H324" s="36"/>
      <c r="I324" s="36"/>
    </row>
    <row r="325" spans="1:9" ht="12.75" hidden="1" customHeight="1" x14ac:dyDescent="0.2">
      <c r="A325" s="55"/>
      <c r="B325" s="25">
        <v>42</v>
      </c>
      <c r="C325" s="58" t="s">
        <v>26</v>
      </c>
      <c r="D325" s="36">
        <f>D326+D327</f>
        <v>10599</v>
      </c>
      <c r="E325" s="36">
        <f>E326+E327</f>
        <v>10599</v>
      </c>
      <c r="F325" s="36">
        <f>F326+F327</f>
        <v>0</v>
      </c>
      <c r="G325" s="36">
        <f>G326+G327</f>
        <v>0</v>
      </c>
      <c r="H325" s="36"/>
      <c r="I325" s="36"/>
    </row>
    <row r="326" spans="1:9" ht="12.75" hidden="1" customHeight="1" x14ac:dyDescent="0.2">
      <c r="A326" s="55"/>
      <c r="B326" s="25">
        <v>422</v>
      </c>
      <c r="C326" s="18" t="s">
        <v>27</v>
      </c>
      <c r="D326" s="36">
        <v>10599</v>
      </c>
      <c r="E326" s="36">
        <v>10599</v>
      </c>
      <c r="F326" s="36"/>
      <c r="G326" s="36">
        <f>F326/7.5345</f>
        <v>0</v>
      </c>
      <c r="H326" s="36"/>
      <c r="I326" s="36"/>
    </row>
    <row r="327" spans="1:9" ht="12.75" hidden="1" customHeight="1" x14ac:dyDescent="0.2">
      <c r="A327" s="55"/>
      <c r="B327" s="22"/>
      <c r="C327" s="31"/>
      <c r="D327" s="36"/>
      <c r="E327" s="36"/>
      <c r="F327" s="36"/>
      <c r="G327" s="36"/>
      <c r="H327" s="36"/>
      <c r="I327" s="36"/>
    </row>
    <row r="328" spans="1:9" ht="12.75" customHeight="1" x14ac:dyDescent="0.2">
      <c r="A328" s="55" t="s">
        <v>105</v>
      </c>
      <c r="B328" s="105" t="s">
        <v>154</v>
      </c>
      <c r="C328" s="106"/>
      <c r="D328" s="36"/>
      <c r="E328" s="36"/>
      <c r="F328" s="36"/>
      <c r="G328" s="36"/>
      <c r="H328" s="36"/>
      <c r="I328" s="36"/>
    </row>
    <row r="329" spans="1:9" ht="12.75" customHeight="1" x14ac:dyDescent="0.2">
      <c r="A329" s="55">
        <v>11001</v>
      </c>
      <c r="B329" s="105" t="s">
        <v>123</v>
      </c>
      <c r="C329" s="106"/>
      <c r="D329" s="36"/>
      <c r="E329" s="36"/>
      <c r="F329" s="36"/>
      <c r="G329" s="36"/>
      <c r="H329" s="36"/>
      <c r="I329" s="36"/>
    </row>
    <row r="330" spans="1:9" ht="12.75" customHeight="1" x14ac:dyDescent="0.2">
      <c r="A330" s="43"/>
      <c r="B330" s="25">
        <v>3</v>
      </c>
      <c r="C330" s="29" t="s">
        <v>10</v>
      </c>
      <c r="D330" s="36"/>
      <c r="E330" s="36">
        <f t="shared" ref="E330:G330" si="88">E331</f>
        <v>5400</v>
      </c>
      <c r="F330" s="36">
        <f t="shared" si="88"/>
        <v>16003.279999999999</v>
      </c>
      <c r="G330" s="36">
        <f t="shared" si="88"/>
        <v>2124.0002654456166</v>
      </c>
      <c r="H330" s="36"/>
      <c r="I330" s="36"/>
    </row>
    <row r="331" spans="1:9" ht="12.75" customHeight="1" x14ac:dyDescent="0.2">
      <c r="A331" s="55"/>
      <c r="B331" s="4">
        <v>31</v>
      </c>
      <c r="C331" s="4" t="s">
        <v>17</v>
      </c>
      <c r="D331" s="36"/>
      <c r="E331" s="36">
        <f>SUM(E332:E333)</f>
        <v>5400</v>
      </c>
      <c r="F331" s="36">
        <f>SUM(F332:F333)</f>
        <v>16003.279999999999</v>
      </c>
      <c r="G331" s="36">
        <f>SUM(G332:G333)</f>
        <v>2124.0002654456166</v>
      </c>
      <c r="H331" s="36"/>
      <c r="I331" s="36"/>
    </row>
    <row r="332" spans="1:9" ht="12.75" hidden="1" customHeight="1" x14ac:dyDescent="0.2">
      <c r="A332" s="55"/>
      <c r="B332" s="25">
        <v>311</v>
      </c>
      <c r="C332" s="18" t="s">
        <v>9</v>
      </c>
      <c r="D332" s="36"/>
      <c r="E332" s="36">
        <v>4635.1899999999996</v>
      </c>
      <c r="F332" s="36">
        <v>13736.72</v>
      </c>
      <c r="G332" s="36">
        <f>F332/7.5345</f>
        <v>1823.1760568053619</v>
      </c>
      <c r="H332" s="36"/>
      <c r="I332" s="36"/>
    </row>
    <row r="333" spans="1:9" ht="12.75" hidden="1" customHeight="1" x14ac:dyDescent="0.2">
      <c r="A333" s="55"/>
      <c r="B333" s="25">
        <v>313</v>
      </c>
      <c r="C333" s="18" t="s">
        <v>18</v>
      </c>
      <c r="D333" s="36"/>
      <c r="E333" s="36">
        <v>764.81</v>
      </c>
      <c r="F333" s="36">
        <v>2266.56</v>
      </c>
      <c r="G333" s="36">
        <f>F333/7.5345</f>
        <v>300.82420864025482</v>
      </c>
      <c r="H333" s="36"/>
      <c r="I333" s="36"/>
    </row>
    <row r="334" spans="1:9" ht="12.75" customHeight="1" x14ac:dyDescent="0.2">
      <c r="A334" s="55"/>
      <c r="B334" s="22"/>
      <c r="C334" s="28"/>
      <c r="D334" s="36"/>
      <c r="E334" s="36"/>
      <c r="F334" s="36"/>
      <c r="G334" s="36"/>
      <c r="H334" s="36"/>
      <c r="I334" s="36"/>
    </row>
    <row r="335" spans="1:9" ht="12.75" hidden="1" customHeight="1" x14ac:dyDescent="0.2">
      <c r="A335" s="55" t="s">
        <v>88</v>
      </c>
      <c r="B335" s="105" t="s">
        <v>168</v>
      </c>
      <c r="C335" s="106"/>
      <c r="D335" s="36"/>
      <c r="E335" s="36"/>
      <c r="F335" s="36"/>
      <c r="G335" s="36"/>
      <c r="H335" s="36"/>
      <c r="I335" s="36"/>
    </row>
    <row r="336" spans="1:9" ht="12.75" hidden="1" customHeight="1" x14ac:dyDescent="0.2">
      <c r="A336" s="55"/>
      <c r="B336" s="25">
        <v>3</v>
      </c>
      <c r="C336" s="29" t="s">
        <v>10</v>
      </c>
      <c r="D336" s="36">
        <f>D337</f>
        <v>0</v>
      </c>
      <c r="E336" s="36">
        <f>E337</f>
        <v>0</v>
      </c>
      <c r="F336" s="36">
        <f>F337</f>
        <v>0</v>
      </c>
      <c r="G336" s="36">
        <f>G337</f>
        <v>0</v>
      </c>
      <c r="H336" s="36">
        <f>H337</f>
        <v>0</v>
      </c>
      <c r="I336" s="36">
        <f>H336</f>
        <v>0</v>
      </c>
    </row>
    <row r="337" spans="1:12" ht="12.75" hidden="1" customHeight="1" x14ac:dyDescent="0.2">
      <c r="A337" s="55"/>
      <c r="B337" s="15">
        <v>37</v>
      </c>
      <c r="C337" s="29" t="s">
        <v>66</v>
      </c>
      <c r="D337" s="36">
        <f>D338</f>
        <v>0</v>
      </c>
      <c r="E337" s="36">
        <f>E338</f>
        <v>0</v>
      </c>
      <c r="F337" s="36">
        <f>F338</f>
        <v>0</v>
      </c>
      <c r="G337" s="36">
        <f>G338</f>
        <v>0</v>
      </c>
      <c r="H337" s="36">
        <v>0</v>
      </c>
      <c r="I337" s="36">
        <f>H337</f>
        <v>0</v>
      </c>
    </row>
    <row r="338" spans="1:12" ht="12.75" hidden="1" customHeight="1" x14ac:dyDescent="0.2">
      <c r="A338" s="55"/>
      <c r="B338" s="15">
        <v>372</v>
      </c>
      <c r="C338" s="29" t="s">
        <v>24</v>
      </c>
      <c r="D338" s="36">
        <v>0</v>
      </c>
      <c r="E338" s="36">
        <v>0</v>
      </c>
      <c r="F338" s="36">
        <v>0</v>
      </c>
      <c r="G338" s="36">
        <v>0</v>
      </c>
      <c r="H338" s="36"/>
      <c r="I338" s="36"/>
    </row>
    <row r="339" spans="1:12" ht="12.75" hidden="1" customHeight="1" x14ac:dyDescent="0.2">
      <c r="A339" s="55"/>
      <c r="B339" s="15"/>
      <c r="C339" s="31"/>
      <c r="D339" s="36"/>
      <c r="E339" s="36"/>
      <c r="F339" s="36"/>
      <c r="G339" s="36"/>
      <c r="H339" s="36"/>
      <c r="I339" s="36"/>
    </row>
    <row r="340" spans="1:12" s="5" customFormat="1" ht="12.75" customHeight="1" x14ac:dyDescent="0.2">
      <c r="A340" s="54">
        <v>2401</v>
      </c>
      <c r="B340" s="101" t="s">
        <v>155</v>
      </c>
      <c r="C340" s="102"/>
      <c r="D340" s="11"/>
      <c r="E340" s="11"/>
      <c r="F340" s="11"/>
      <c r="G340" s="11"/>
      <c r="H340" s="11"/>
      <c r="I340" s="11"/>
    </row>
    <row r="341" spans="1:12" ht="12.75" customHeight="1" x14ac:dyDescent="0.2">
      <c r="A341" s="55" t="s">
        <v>153</v>
      </c>
      <c r="B341" s="103" t="s">
        <v>156</v>
      </c>
      <c r="C341" s="104"/>
      <c r="D341" s="36"/>
      <c r="E341" s="36"/>
      <c r="F341" s="36"/>
      <c r="G341" s="36"/>
      <c r="H341" s="36"/>
      <c r="I341" s="36"/>
    </row>
    <row r="342" spans="1:12" ht="12.75" customHeight="1" x14ac:dyDescent="0.2">
      <c r="A342" s="55">
        <v>48005</v>
      </c>
      <c r="B342" s="105" t="s">
        <v>131</v>
      </c>
      <c r="C342" s="106"/>
      <c r="D342" s="36"/>
      <c r="E342" s="36"/>
      <c r="F342" s="36"/>
      <c r="G342" s="36"/>
      <c r="H342" s="36"/>
      <c r="I342" s="36"/>
    </row>
    <row r="343" spans="1:12" ht="12.75" customHeight="1" x14ac:dyDescent="0.2">
      <c r="A343" s="43"/>
      <c r="B343" s="25">
        <v>3</v>
      </c>
      <c r="C343" s="29" t="s">
        <v>10</v>
      </c>
      <c r="D343" s="36">
        <f t="shared" ref="D343:G344" si="89">D344</f>
        <v>0</v>
      </c>
      <c r="E343" s="36">
        <f t="shared" si="89"/>
        <v>40000</v>
      </c>
      <c r="F343" s="36">
        <f t="shared" si="89"/>
        <v>602760</v>
      </c>
      <c r="G343" s="36">
        <f t="shared" si="89"/>
        <v>80000</v>
      </c>
      <c r="H343" s="36"/>
      <c r="I343" s="36"/>
      <c r="K343" s="132"/>
      <c r="L343" s="132"/>
    </row>
    <row r="344" spans="1:12" ht="12.75" customHeight="1" x14ac:dyDescent="0.2">
      <c r="A344" s="55"/>
      <c r="B344" s="25">
        <v>32</v>
      </c>
      <c r="C344" s="18" t="s">
        <v>11</v>
      </c>
      <c r="D344" s="36">
        <f t="shared" si="89"/>
        <v>0</v>
      </c>
      <c r="E344" s="36">
        <f t="shared" si="89"/>
        <v>40000</v>
      </c>
      <c r="F344" s="36">
        <f t="shared" si="89"/>
        <v>602760</v>
      </c>
      <c r="G344" s="36">
        <f t="shared" si="89"/>
        <v>80000</v>
      </c>
      <c r="H344" s="36"/>
      <c r="I344" s="36"/>
    </row>
    <row r="345" spans="1:12" ht="12.75" hidden="1" customHeight="1" x14ac:dyDescent="0.2">
      <c r="A345" s="55"/>
      <c r="B345" s="22">
        <v>323</v>
      </c>
      <c r="C345" s="31" t="s">
        <v>22</v>
      </c>
      <c r="D345" s="36">
        <v>0</v>
      </c>
      <c r="E345" s="36">
        <v>40000</v>
      </c>
      <c r="F345" s="36">
        <v>602760</v>
      </c>
      <c r="G345" s="36">
        <f>F345/7.5345</f>
        <v>80000</v>
      </c>
      <c r="H345" s="36"/>
      <c r="I345" s="36"/>
    </row>
    <row r="346" spans="1:12" ht="12.75" customHeight="1" x14ac:dyDescent="0.2">
      <c r="A346" s="55"/>
      <c r="B346" s="22"/>
      <c r="C346" s="31"/>
      <c r="D346" s="36"/>
      <c r="E346" s="36"/>
      <c r="F346" s="36"/>
      <c r="G346" s="36"/>
      <c r="H346" s="36"/>
      <c r="I346" s="36"/>
    </row>
    <row r="347" spans="1:12" ht="12.75" hidden="1" customHeight="1" x14ac:dyDescent="0.2">
      <c r="A347" s="55">
        <v>32300</v>
      </c>
      <c r="B347" s="105" t="s">
        <v>44</v>
      </c>
      <c r="C347" s="106"/>
      <c r="D347" s="36"/>
      <c r="E347" s="36"/>
      <c r="F347" s="36"/>
      <c r="G347" s="36"/>
      <c r="H347" s="36"/>
      <c r="I347" s="36"/>
    </row>
    <row r="348" spans="1:12" ht="12.75" hidden="1" customHeight="1" x14ac:dyDescent="0.2">
      <c r="A348" s="55"/>
      <c r="B348" s="105" t="s">
        <v>169</v>
      </c>
      <c r="C348" s="106"/>
      <c r="D348" s="36"/>
      <c r="E348" s="36"/>
      <c r="F348" s="36"/>
      <c r="G348" s="36"/>
      <c r="H348" s="36"/>
      <c r="I348" s="36"/>
    </row>
    <row r="349" spans="1:12" ht="12.75" hidden="1" customHeight="1" x14ac:dyDescent="0.2">
      <c r="A349" s="55"/>
      <c r="B349" s="25">
        <v>4</v>
      </c>
      <c r="C349" s="18" t="s">
        <v>15</v>
      </c>
      <c r="D349" s="36">
        <f t="shared" ref="D349:I349" si="90">D350</f>
        <v>17000</v>
      </c>
      <c r="E349" s="36">
        <f t="shared" si="90"/>
        <v>17000</v>
      </c>
      <c r="F349" s="36">
        <f t="shared" si="90"/>
        <v>0</v>
      </c>
      <c r="G349" s="36">
        <f t="shared" si="90"/>
        <v>0</v>
      </c>
      <c r="H349" s="36">
        <f t="shared" si="90"/>
        <v>0</v>
      </c>
      <c r="I349" s="36">
        <f t="shared" si="90"/>
        <v>0</v>
      </c>
    </row>
    <row r="350" spans="1:12" ht="12.75" hidden="1" customHeight="1" x14ac:dyDescent="0.2">
      <c r="A350" s="55"/>
      <c r="B350" s="25">
        <v>42</v>
      </c>
      <c r="C350" s="58" t="s">
        <v>26</v>
      </c>
      <c r="D350" s="36">
        <f>SUM(D351:D352)</f>
        <v>17000</v>
      </c>
      <c r="E350" s="36">
        <f>SUM(E351:E352)</f>
        <v>17000</v>
      </c>
      <c r="F350" s="36">
        <f>SUM(F351:F352)</f>
        <v>0</v>
      </c>
      <c r="G350" s="36">
        <f>SUM(G351:G352)</f>
        <v>0</v>
      </c>
      <c r="H350" s="36"/>
      <c r="I350" s="36">
        <f>H350</f>
        <v>0</v>
      </c>
    </row>
    <row r="351" spans="1:12" hidden="1" x14ac:dyDescent="0.2">
      <c r="A351" s="55" t="s">
        <v>75</v>
      </c>
      <c r="B351" s="25">
        <v>422</v>
      </c>
      <c r="C351" s="18" t="s">
        <v>27</v>
      </c>
      <c r="D351" s="36">
        <v>15000</v>
      </c>
      <c r="E351" s="36">
        <v>15000</v>
      </c>
      <c r="F351" s="36"/>
      <c r="G351" s="36">
        <f>F351/7.5345</f>
        <v>0</v>
      </c>
      <c r="H351" s="36"/>
      <c r="I351" s="36"/>
    </row>
    <row r="352" spans="1:12" ht="13.5" hidden="1" customHeight="1" x14ac:dyDescent="0.2">
      <c r="A352" s="55" t="s">
        <v>76</v>
      </c>
      <c r="B352" s="25">
        <v>424</v>
      </c>
      <c r="C352" s="18" t="s">
        <v>14</v>
      </c>
      <c r="D352" s="36">
        <v>2000</v>
      </c>
      <c r="E352" s="36">
        <v>2000</v>
      </c>
      <c r="F352" s="36"/>
      <c r="G352" s="36">
        <f>F352/7.5345</f>
        <v>0</v>
      </c>
      <c r="H352" s="36"/>
      <c r="I352" s="36"/>
    </row>
    <row r="353" spans="1:9" ht="13.5" hidden="1" customHeight="1" x14ac:dyDescent="0.2">
      <c r="A353" s="55"/>
      <c r="B353" s="22"/>
      <c r="C353" s="18"/>
      <c r="D353" s="36"/>
      <c r="E353" s="36"/>
      <c r="F353" s="36"/>
      <c r="G353" s="36"/>
      <c r="H353" s="36"/>
      <c r="I353" s="36"/>
    </row>
    <row r="354" spans="1:9" ht="13.5" hidden="1" customHeight="1" x14ac:dyDescent="0.2">
      <c r="A354" s="55">
        <v>55431</v>
      </c>
      <c r="B354" s="105" t="s">
        <v>85</v>
      </c>
      <c r="C354" s="106"/>
      <c r="D354" s="36"/>
      <c r="E354" s="36"/>
      <c r="F354" s="36"/>
      <c r="G354" s="36"/>
      <c r="H354" s="36"/>
      <c r="I354" s="36"/>
    </row>
    <row r="355" spans="1:9" ht="13.5" hidden="1" customHeight="1" x14ac:dyDescent="0.2">
      <c r="A355" s="55" t="s">
        <v>76</v>
      </c>
      <c r="B355" s="105" t="s">
        <v>170</v>
      </c>
      <c r="C355" s="106"/>
      <c r="D355" s="36"/>
      <c r="E355" s="36"/>
      <c r="F355" s="36"/>
      <c r="G355" s="36"/>
      <c r="H355" s="36"/>
      <c r="I355" s="36"/>
    </row>
    <row r="356" spans="1:9" ht="13.5" hidden="1" customHeight="1" x14ac:dyDescent="0.2">
      <c r="A356" s="55"/>
      <c r="B356" s="25">
        <v>4</v>
      </c>
      <c r="C356" s="18" t="s">
        <v>15</v>
      </c>
      <c r="D356" s="36">
        <f t="shared" ref="D356:I356" si="91">D357</f>
        <v>0</v>
      </c>
      <c r="E356" s="36">
        <f t="shared" si="91"/>
        <v>0</v>
      </c>
      <c r="F356" s="36">
        <f t="shared" si="91"/>
        <v>0</v>
      </c>
      <c r="G356" s="36">
        <f t="shared" si="91"/>
        <v>0</v>
      </c>
      <c r="H356" s="36">
        <f t="shared" si="91"/>
        <v>0</v>
      </c>
      <c r="I356" s="36">
        <f t="shared" si="91"/>
        <v>0</v>
      </c>
    </row>
    <row r="357" spans="1:9" ht="13.5" hidden="1" customHeight="1" x14ac:dyDescent="0.2">
      <c r="A357" s="55"/>
      <c r="B357" s="25">
        <v>42</v>
      </c>
      <c r="C357" s="58" t="s">
        <v>26</v>
      </c>
      <c r="D357" s="36">
        <f>D358</f>
        <v>0</v>
      </c>
      <c r="E357" s="36">
        <f>E358</f>
        <v>0</v>
      </c>
      <c r="F357" s="36">
        <f>F358</f>
        <v>0</v>
      </c>
      <c r="G357" s="36">
        <f>G358</f>
        <v>0</v>
      </c>
      <c r="H357" s="36">
        <v>0</v>
      </c>
      <c r="I357" s="36">
        <v>0</v>
      </c>
    </row>
    <row r="358" spans="1:9" ht="13.5" hidden="1" customHeight="1" x14ac:dyDescent="0.2">
      <c r="A358" s="55"/>
      <c r="B358" s="25">
        <v>424</v>
      </c>
      <c r="C358" s="18" t="s">
        <v>14</v>
      </c>
      <c r="D358" s="36">
        <v>0</v>
      </c>
      <c r="E358" s="36">
        <v>0</v>
      </c>
      <c r="F358" s="36">
        <v>0</v>
      </c>
      <c r="G358" s="36">
        <v>0</v>
      </c>
      <c r="H358" s="36"/>
      <c r="I358" s="36"/>
    </row>
    <row r="359" spans="1:9" ht="13.5" hidden="1" customHeight="1" x14ac:dyDescent="0.2">
      <c r="A359" s="55"/>
      <c r="B359" s="25"/>
      <c r="C359" s="18"/>
      <c r="D359" s="36"/>
      <c r="E359" s="36"/>
      <c r="F359" s="36"/>
      <c r="G359" s="36"/>
      <c r="H359" s="36"/>
      <c r="I359" s="36"/>
    </row>
    <row r="360" spans="1:9" ht="13.5" hidden="1" customHeight="1" x14ac:dyDescent="0.2">
      <c r="A360" s="55">
        <v>11001</v>
      </c>
      <c r="B360" s="105" t="s">
        <v>89</v>
      </c>
      <c r="C360" s="106"/>
      <c r="D360" s="36"/>
      <c r="E360" s="36"/>
      <c r="F360" s="36"/>
      <c r="G360" s="36"/>
      <c r="H360" s="36"/>
      <c r="I360" s="36"/>
    </row>
    <row r="361" spans="1:9" ht="13.5" hidden="1" customHeight="1" x14ac:dyDescent="0.2">
      <c r="A361" s="55" t="s">
        <v>76</v>
      </c>
      <c r="B361" s="105" t="s">
        <v>170</v>
      </c>
      <c r="C361" s="106"/>
      <c r="D361" s="36"/>
      <c r="E361" s="36"/>
      <c r="F361" s="36"/>
      <c r="G361" s="36"/>
      <c r="H361" s="36"/>
      <c r="I361" s="36"/>
    </row>
    <row r="362" spans="1:9" ht="13.5" hidden="1" customHeight="1" x14ac:dyDescent="0.2">
      <c r="A362" s="55"/>
      <c r="B362" s="25">
        <v>4</v>
      </c>
      <c r="C362" s="18" t="s">
        <v>15</v>
      </c>
      <c r="D362" s="36">
        <f t="shared" ref="D362:G363" si="92">D363</f>
        <v>0</v>
      </c>
      <c r="E362" s="36">
        <f t="shared" si="92"/>
        <v>0</v>
      </c>
      <c r="F362" s="36">
        <f t="shared" si="92"/>
        <v>0</v>
      </c>
      <c r="G362" s="36">
        <f t="shared" si="92"/>
        <v>0</v>
      </c>
      <c r="H362" s="36"/>
      <c r="I362" s="36"/>
    </row>
    <row r="363" spans="1:9" ht="13.5" hidden="1" customHeight="1" x14ac:dyDescent="0.2">
      <c r="A363" s="55"/>
      <c r="B363" s="25">
        <v>42</v>
      </c>
      <c r="C363" s="58" t="s">
        <v>26</v>
      </c>
      <c r="D363" s="36">
        <f t="shared" si="92"/>
        <v>0</v>
      </c>
      <c r="E363" s="36">
        <f t="shared" si="92"/>
        <v>0</v>
      </c>
      <c r="F363" s="36">
        <f t="shared" si="92"/>
        <v>0</v>
      </c>
      <c r="G363" s="36">
        <f t="shared" si="92"/>
        <v>0</v>
      </c>
      <c r="H363" s="36"/>
      <c r="I363" s="36"/>
    </row>
    <row r="364" spans="1:9" ht="13.5" hidden="1" customHeight="1" x14ac:dyDescent="0.2">
      <c r="A364" s="55"/>
      <c r="B364" s="25">
        <v>424</v>
      </c>
      <c r="C364" s="18" t="s">
        <v>14</v>
      </c>
      <c r="D364" s="36">
        <v>0</v>
      </c>
      <c r="E364" s="36">
        <v>0</v>
      </c>
      <c r="F364" s="36">
        <v>0</v>
      </c>
      <c r="G364" s="36">
        <v>0</v>
      </c>
      <c r="H364" s="36"/>
      <c r="I364" s="36"/>
    </row>
    <row r="365" spans="1:9" ht="13.5" hidden="1" customHeight="1" x14ac:dyDescent="0.2">
      <c r="A365" s="55"/>
      <c r="B365" s="22"/>
      <c r="C365" s="28"/>
      <c r="D365" s="36"/>
      <c r="E365" s="36"/>
      <c r="F365" s="36"/>
      <c r="G365" s="36"/>
      <c r="H365" s="36"/>
      <c r="I365" s="36"/>
    </row>
    <row r="366" spans="1:9" s="5" customFormat="1" ht="13.5" customHeight="1" x14ac:dyDescent="0.2">
      <c r="A366" s="54">
        <v>2405</v>
      </c>
      <c r="B366" s="101" t="s">
        <v>157</v>
      </c>
      <c r="C366" s="102"/>
      <c r="D366" s="11"/>
      <c r="E366" s="11"/>
      <c r="F366" s="11"/>
      <c r="G366" s="11"/>
      <c r="H366" s="11"/>
      <c r="I366" s="11"/>
    </row>
    <row r="367" spans="1:9" ht="13.5" customHeight="1" x14ac:dyDescent="0.2">
      <c r="A367" s="55" t="s">
        <v>75</v>
      </c>
      <c r="B367" s="103" t="s">
        <v>158</v>
      </c>
      <c r="C367" s="104"/>
      <c r="D367" s="36"/>
      <c r="E367" s="36"/>
      <c r="F367" s="36"/>
      <c r="G367" s="36"/>
      <c r="H367" s="36"/>
      <c r="I367" s="36"/>
    </row>
    <row r="368" spans="1:9" ht="13.5" customHeight="1" x14ac:dyDescent="0.2">
      <c r="A368" s="55">
        <v>55431</v>
      </c>
      <c r="B368" s="105" t="s">
        <v>140</v>
      </c>
      <c r="C368" s="106"/>
      <c r="D368" s="36"/>
      <c r="E368" s="36"/>
      <c r="F368" s="36"/>
      <c r="G368" s="36"/>
      <c r="H368" s="36"/>
      <c r="I368" s="36"/>
    </row>
    <row r="369" spans="1:9" ht="13.5" customHeight="1" x14ac:dyDescent="0.2">
      <c r="A369" s="43"/>
      <c r="B369" s="25">
        <v>4</v>
      </c>
      <c r="C369" s="18" t="s">
        <v>15</v>
      </c>
      <c r="D369" s="36">
        <f t="shared" ref="D369:I369" si="93">D370</f>
        <v>10000</v>
      </c>
      <c r="E369" s="36">
        <f t="shared" si="93"/>
        <v>20000</v>
      </c>
      <c r="F369" s="36">
        <f t="shared" si="93"/>
        <v>20000</v>
      </c>
      <c r="G369" s="36">
        <f t="shared" si="93"/>
        <v>2654.4561682925209</v>
      </c>
      <c r="H369" s="36">
        <f t="shared" si="93"/>
        <v>2654.46</v>
      </c>
      <c r="I369" s="36">
        <f t="shared" si="93"/>
        <v>2654.46</v>
      </c>
    </row>
    <row r="370" spans="1:9" ht="13.5" customHeight="1" x14ac:dyDescent="0.2">
      <c r="A370" s="55"/>
      <c r="B370" s="25">
        <v>42</v>
      </c>
      <c r="C370" s="58" t="s">
        <v>26</v>
      </c>
      <c r="D370" s="36">
        <f>D371</f>
        <v>10000</v>
      </c>
      <c r="E370" s="36">
        <f>E371</f>
        <v>20000</v>
      </c>
      <c r="F370" s="36">
        <f>F371</f>
        <v>20000</v>
      </c>
      <c r="G370" s="36">
        <f>G371</f>
        <v>2654.4561682925209</v>
      </c>
      <c r="H370" s="36">
        <v>2654.46</v>
      </c>
      <c r="I370" s="36">
        <f>H370</f>
        <v>2654.46</v>
      </c>
    </row>
    <row r="371" spans="1:9" ht="13.5" hidden="1" customHeight="1" x14ac:dyDescent="0.2">
      <c r="A371" s="55"/>
      <c r="B371" s="25">
        <v>422</v>
      </c>
      <c r="C371" s="18" t="s">
        <v>27</v>
      </c>
      <c r="D371" s="36">
        <v>10000</v>
      </c>
      <c r="E371" s="36">
        <v>20000</v>
      </c>
      <c r="F371" s="36">
        <v>20000</v>
      </c>
      <c r="G371" s="36">
        <f>F371/7.5345</f>
        <v>2654.4561682925209</v>
      </c>
      <c r="H371" s="36"/>
      <c r="I371" s="36"/>
    </row>
    <row r="372" spans="1:9" ht="13.5" customHeight="1" x14ac:dyDescent="0.2">
      <c r="A372" s="55" t="s">
        <v>76</v>
      </c>
      <c r="B372" s="105" t="s">
        <v>160</v>
      </c>
      <c r="C372" s="106"/>
      <c r="D372" s="36"/>
      <c r="E372" s="36"/>
      <c r="F372" s="36"/>
      <c r="G372" s="36"/>
      <c r="H372" s="36"/>
      <c r="I372" s="36"/>
    </row>
    <row r="373" spans="1:9" ht="13.5" customHeight="1" x14ac:dyDescent="0.2">
      <c r="A373" s="55">
        <v>53082</v>
      </c>
      <c r="B373" s="105" t="s">
        <v>159</v>
      </c>
      <c r="C373" s="106"/>
      <c r="D373" s="36"/>
      <c r="E373" s="36"/>
      <c r="F373" s="36"/>
      <c r="G373" s="36"/>
      <c r="H373" s="36"/>
      <c r="I373" s="36"/>
    </row>
    <row r="374" spans="1:9" ht="13.5" customHeight="1" x14ac:dyDescent="0.2">
      <c r="A374" s="43"/>
      <c r="B374" s="25">
        <v>4</v>
      </c>
      <c r="C374" s="18" t="s">
        <v>15</v>
      </c>
      <c r="D374" s="36">
        <f t="shared" ref="D374:I374" si="94">D375</f>
        <v>1500</v>
      </c>
      <c r="E374" s="36">
        <f t="shared" si="94"/>
        <v>1500</v>
      </c>
      <c r="F374" s="36">
        <f t="shared" si="94"/>
        <v>1500</v>
      </c>
      <c r="G374" s="36">
        <f t="shared" si="94"/>
        <v>199.08421262193906</v>
      </c>
      <c r="H374" s="36">
        <f t="shared" si="94"/>
        <v>199.08</v>
      </c>
      <c r="I374" s="36">
        <f t="shared" si="94"/>
        <v>199.08</v>
      </c>
    </row>
    <row r="375" spans="1:9" ht="13.5" customHeight="1" x14ac:dyDescent="0.2">
      <c r="A375" s="55"/>
      <c r="B375" s="25">
        <v>42</v>
      </c>
      <c r="C375" s="58" t="s">
        <v>26</v>
      </c>
      <c r="D375" s="36">
        <f>D376</f>
        <v>1500</v>
      </c>
      <c r="E375" s="36">
        <f>E376</f>
        <v>1500</v>
      </c>
      <c r="F375" s="36">
        <f>F376</f>
        <v>1500</v>
      </c>
      <c r="G375" s="36">
        <f>G376</f>
        <v>199.08421262193906</v>
      </c>
      <c r="H375" s="36">
        <v>199.08</v>
      </c>
      <c r="I375" s="36">
        <f>H375</f>
        <v>199.08</v>
      </c>
    </row>
    <row r="376" spans="1:9" ht="13.5" hidden="1" customHeight="1" x14ac:dyDescent="0.2">
      <c r="A376" s="55"/>
      <c r="B376" s="25">
        <v>424</v>
      </c>
      <c r="C376" s="18" t="s">
        <v>14</v>
      </c>
      <c r="D376" s="36">
        <v>1500</v>
      </c>
      <c r="E376" s="36">
        <v>1500</v>
      </c>
      <c r="F376" s="36">
        <v>1500</v>
      </c>
      <c r="G376" s="36">
        <f>F376/7.5345</f>
        <v>199.08421262193906</v>
      </c>
      <c r="H376" s="36"/>
      <c r="I376" s="36"/>
    </row>
    <row r="377" spans="1:9" ht="13.5" customHeight="1" x14ac:dyDescent="0.2">
      <c r="A377" s="55">
        <v>11001</v>
      </c>
      <c r="B377" s="105" t="s">
        <v>123</v>
      </c>
      <c r="C377" s="106"/>
      <c r="D377" s="36"/>
      <c r="E377" s="36"/>
      <c r="F377" s="36"/>
      <c r="G377" s="36"/>
      <c r="H377" s="36"/>
      <c r="I377" s="36"/>
    </row>
    <row r="378" spans="1:9" ht="13.5" customHeight="1" x14ac:dyDescent="0.2">
      <c r="A378" s="43"/>
      <c r="B378" s="25">
        <v>4</v>
      </c>
      <c r="C378" s="18" t="s">
        <v>15</v>
      </c>
      <c r="D378" s="36">
        <f t="shared" ref="D378:I378" si="95">D379</f>
        <v>1500</v>
      </c>
      <c r="E378" s="36">
        <f t="shared" si="95"/>
        <v>1500</v>
      </c>
      <c r="F378" s="36">
        <f t="shared" si="95"/>
        <v>1657.59</v>
      </c>
      <c r="G378" s="36">
        <f t="shared" si="95"/>
        <v>219.99999999999997</v>
      </c>
      <c r="H378" s="36">
        <f t="shared" si="95"/>
        <v>220</v>
      </c>
      <c r="I378" s="36">
        <f t="shared" si="95"/>
        <v>220</v>
      </c>
    </row>
    <row r="379" spans="1:9" ht="13.5" customHeight="1" x14ac:dyDescent="0.2">
      <c r="A379" s="55"/>
      <c r="B379" s="25">
        <v>42</v>
      </c>
      <c r="C379" s="58" t="s">
        <v>26</v>
      </c>
      <c r="D379" s="36">
        <f>D380</f>
        <v>1500</v>
      </c>
      <c r="E379" s="36">
        <f>E380</f>
        <v>1500</v>
      </c>
      <c r="F379" s="36">
        <f>F380</f>
        <v>1657.59</v>
      </c>
      <c r="G379" s="36">
        <f>G380</f>
        <v>219.99999999999997</v>
      </c>
      <c r="H379" s="36">
        <v>220</v>
      </c>
      <c r="I379" s="36">
        <f>H379</f>
        <v>220</v>
      </c>
    </row>
    <row r="380" spans="1:9" ht="13.5" customHeight="1" x14ac:dyDescent="0.2">
      <c r="A380" s="55"/>
      <c r="B380" s="25">
        <v>424</v>
      </c>
      <c r="C380" s="18" t="s">
        <v>14</v>
      </c>
      <c r="D380" s="36">
        <v>1500</v>
      </c>
      <c r="E380" s="36">
        <v>1500</v>
      </c>
      <c r="F380" s="36">
        <v>1657.59</v>
      </c>
      <c r="G380" s="66">
        <f>F380/7.5345</f>
        <v>219.99999999999997</v>
      </c>
      <c r="H380" s="36"/>
      <c r="I380" s="36"/>
    </row>
    <row r="381" spans="1:9" ht="13.5" customHeight="1" x14ac:dyDescent="0.2">
      <c r="A381" s="55"/>
      <c r="B381" s="22"/>
      <c r="C381" s="28"/>
      <c r="D381" s="36"/>
      <c r="E381" s="36"/>
      <c r="F381" s="36"/>
      <c r="G381" s="36"/>
      <c r="H381" s="36"/>
      <c r="I381" s="36"/>
    </row>
    <row r="382" spans="1:9" ht="13.5" hidden="1" customHeight="1" x14ac:dyDescent="0.2">
      <c r="A382" s="56" t="s">
        <v>69</v>
      </c>
      <c r="B382" s="112" t="s">
        <v>87</v>
      </c>
      <c r="C382" s="113"/>
      <c r="D382" s="36"/>
      <c r="E382" s="36"/>
      <c r="F382" s="36"/>
      <c r="G382" s="36"/>
      <c r="H382" s="36"/>
      <c r="I382" s="36"/>
    </row>
    <row r="383" spans="1:9" ht="13.5" hidden="1" customHeight="1" x14ac:dyDescent="0.2">
      <c r="A383" s="55" t="s">
        <v>75</v>
      </c>
      <c r="B383" s="105" t="s">
        <v>169</v>
      </c>
      <c r="C383" s="106"/>
      <c r="D383" s="36"/>
      <c r="E383" s="36"/>
      <c r="F383" s="36"/>
      <c r="G383" s="36"/>
      <c r="H383" s="36"/>
      <c r="I383" s="36"/>
    </row>
    <row r="384" spans="1:9" ht="13.5" hidden="1" customHeight="1" x14ac:dyDescent="0.2">
      <c r="A384" s="55"/>
      <c r="B384" s="25">
        <v>3</v>
      </c>
      <c r="C384" s="29" t="s">
        <v>10</v>
      </c>
      <c r="D384" s="36">
        <f t="shared" ref="D384:I384" si="96">D385</f>
        <v>0</v>
      </c>
      <c r="E384" s="36">
        <f t="shared" si="96"/>
        <v>0</v>
      </c>
      <c r="F384" s="36">
        <f t="shared" si="96"/>
        <v>0</v>
      </c>
      <c r="G384" s="36">
        <f t="shared" si="96"/>
        <v>0</v>
      </c>
      <c r="H384" s="36">
        <f t="shared" si="96"/>
        <v>0</v>
      </c>
      <c r="I384" s="36">
        <f t="shared" si="96"/>
        <v>0</v>
      </c>
    </row>
    <row r="385" spans="1:9" ht="13.5" hidden="1" customHeight="1" x14ac:dyDescent="0.2">
      <c r="A385" s="55"/>
      <c r="B385" s="25">
        <v>32</v>
      </c>
      <c r="C385" s="29" t="s">
        <v>28</v>
      </c>
      <c r="D385" s="36">
        <f>D386+D387</f>
        <v>0</v>
      </c>
      <c r="E385" s="36">
        <f>E386+E387</f>
        <v>0</v>
      </c>
      <c r="F385" s="36">
        <f>F386+F387</f>
        <v>0</v>
      </c>
      <c r="G385" s="36">
        <f>G386+G387</f>
        <v>0</v>
      </c>
      <c r="H385" s="36">
        <v>0</v>
      </c>
      <c r="I385" s="36">
        <v>0</v>
      </c>
    </row>
    <row r="386" spans="1:9" ht="13.5" hidden="1" customHeight="1" x14ac:dyDescent="0.2">
      <c r="A386" s="55"/>
      <c r="B386" s="25">
        <v>322</v>
      </c>
      <c r="C386" s="29" t="s">
        <v>12</v>
      </c>
      <c r="D386" s="36">
        <v>0</v>
      </c>
      <c r="E386" s="36">
        <v>0</v>
      </c>
      <c r="F386" s="36">
        <v>0</v>
      </c>
      <c r="G386" s="36">
        <v>0</v>
      </c>
      <c r="H386" s="36"/>
      <c r="I386" s="36"/>
    </row>
    <row r="387" spans="1:9" ht="13.5" hidden="1" customHeight="1" x14ac:dyDescent="0.2">
      <c r="A387" s="55"/>
      <c r="B387" s="25">
        <v>323</v>
      </c>
      <c r="C387" s="29" t="s">
        <v>22</v>
      </c>
      <c r="D387" s="36">
        <v>0</v>
      </c>
      <c r="E387" s="36">
        <v>0</v>
      </c>
      <c r="F387" s="36">
        <v>0</v>
      </c>
      <c r="G387" s="36">
        <v>0</v>
      </c>
      <c r="H387" s="36"/>
      <c r="I387" s="36"/>
    </row>
    <row r="388" spans="1:9" ht="13.5" hidden="1" customHeight="1" x14ac:dyDescent="0.2">
      <c r="A388" s="55"/>
      <c r="B388" s="25">
        <v>4</v>
      </c>
      <c r="C388" s="18" t="s">
        <v>15</v>
      </c>
      <c r="D388" s="36">
        <f t="shared" ref="D388:I388" si="97">D389</f>
        <v>0</v>
      </c>
      <c r="E388" s="36">
        <f t="shared" si="97"/>
        <v>0</v>
      </c>
      <c r="F388" s="36">
        <f t="shared" si="97"/>
        <v>0</v>
      </c>
      <c r="G388" s="36">
        <f t="shared" si="97"/>
        <v>0</v>
      </c>
      <c r="H388" s="36">
        <f t="shared" si="97"/>
        <v>0</v>
      </c>
      <c r="I388" s="36">
        <f t="shared" si="97"/>
        <v>0</v>
      </c>
    </row>
    <row r="389" spans="1:9" ht="13.5" hidden="1" customHeight="1" x14ac:dyDescent="0.2">
      <c r="A389" s="55"/>
      <c r="B389" s="25">
        <v>42</v>
      </c>
      <c r="C389" s="58" t="s">
        <v>26</v>
      </c>
      <c r="D389" s="36">
        <f>D390</f>
        <v>0</v>
      </c>
      <c r="E389" s="36">
        <f>E390</f>
        <v>0</v>
      </c>
      <c r="F389" s="36">
        <f>F390</f>
        <v>0</v>
      </c>
      <c r="G389" s="36">
        <f>G390</f>
        <v>0</v>
      </c>
      <c r="H389" s="36">
        <v>0</v>
      </c>
      <c r="I389" s="36">
        <v>0</v>
      </c>
    </row>
    <row r="390" spans="1:9" ht="13.5" hidden="1" customHeight="1" x14ac:dyDescent="0.2">
      <c r="A390" s="55"/>
      <c r="B390" s="25">
        <v>422</v>
      </c>
      <c r="C390" s="18" t="s">
        <v>27</v>
      </c>
      <c r="D390" s="36">
        <v>0</v>
      </c>
      <c r="E390" s="36">
        <v>0</v>
      </c>
      <c r="F390" s="36">
        <v>0</v>
      </c>
      <c r="G390" s="36">
        <v>0</v>
      </c>
      <c r="H390" s="36"/>
      <c r="I390" s="36"/>
    </row>
    <row r="391" spans="1:9" ht="13.5" hidden="1" customHeight="1" x14ac:dyDescent="0.2">
      <c r="A391" s="55"/>
      <c r="B391" s="25"/>
      <c r="C391" s="18"/>
      <c r="D391" s="36"/>
      <c r="E391" s="36"/>
      <c r="F391" s="36"/>
      <c r="G391" s="36"/>
      <c r="H391" s="36"/>
      <c r="I391" s="36"/>
    </row>
    <row r="392" spans="1:9" ht="13.5" customHeight="1" x14ac:dyDescent="0.2">
      <c r="A392" s="54">
        <v>9211</v>
      </c>
      <c r="B392" s="101" t="s">
        <v>177</v>
      </c>
      <c r="C392" s="102"/>
      <c r="D392" s="36"/>
      <c r="E392" s="36"/>
      <c r="F392" s="36"/>
      <c r="G392" s="36"/>
      <c r="H392" s="36"/>
      <c r="I392" s="36"/>
    </row>
    <row r="393" spans="1:9" s="5" customFormat="1" ht="13.5" customHeight="1" x14ac:dyDescent="0.2">
      <c r="A393" s="43" t="s">
        <v>178</v>
      </c>
      <c r="B393" s="105" t="s">
        <v>161</v>
      </c>
      <c r="C393" s="106"/>
      <c r="D393" s="11"/>
      <c r="E393" s="11"/>
      <c r="F393" s="11"/>
      <c r="G393" s="11"/>
      <c r="H393" s="11"/>
      <c r="I393" s="11"/>
    </row>
    <row r="394" spans="1:9" ht="13.5" customHeight="1" x14ac:dyDescent="0.2">
      <c r="A394" s="55">
        <v>11001</v>
      </c>
      <c r="B394" s="105" t="s">
        <v>123</v>
      </c>
      <c r="C394" s="106"/>
      <c r="D394" s="36"/>
      <c r="E394" s="36"/>
      <c r="F394" s="36"/>
      <c r="G394" s="36"/>
      <c r="H394" s="36"/>
      <c r="I394" s="36"/>
    </row>
    <row r="395" spans="1:9" ht="13.5" customHeight="1" x14ac:dyDescent="0.2">
      <c r="A395" s="43"/>
      <c r="B395" s="25">
        <v>3</v>
      </c>
      <c r="C395" s="29" t="s">
        <v>10</v>
      </c>
      <c r="D395" s="36">
        <f t="shared" ref="D395:E395" si="98">D396+D400</f>
        <v>16579.689999999999</v>
      </c>
      <c r="E395" s="36">
        <f t="shared" si="98"/>
        <v>10704.17</v>
      </c>
      <c r="F395" s="36">
        <f t="shared" ref="F395:G395" si="99">F396+F400</f>
        <v>16500.559999999998</v>
      </c>
      <c r="G395" s="36">
        <f t="shared" si="99"/>
        <v>2190.000663614042</v>
      </c>
      <c r="H395" s="36"/>
      <c r="I395" s="36"/>
    </row>
    <row r="396" spans="1:9" ht="13.5" customHeight="1" x14ac:dyDescent="0.2">
      <c r="A396" s="55"/>
      <c r="B396" s="4">
        <v>31</v>
      </c>
      <c r="C396" s="4" t="s">
        <v>17</v>
      </c>
      <c r="D396" s="36">
        <f>SUM(D397:D399)</f>
        <v>15480</v>
      </c>
      <c r="E396" s="36">
        <f>SUM(E397:E399)</f>
        <v>10451.32</v>
      </c>
      <c r="F396" s="36">
        <f>SUM(F397:F399)</f>
        <v>14500.56</v>
      </c>
      <c r="G396" s="36">
        <f>SUM(G397:G399)</f>
        <v>1924.5550467847897</v>
      </c>
      <c r="H396" s="36"/>
      <c r="I396" s="36"/>
    </row>
    <row r="397" spans="1:9" ht="13.5" hidden="1" customHeight="1" x14ac:dyDescent="0.2">
      <c r="A397" s="55"/>
      <c r="B397" s="25">
        <v>311</v>
      </c>
      <c r="C397" s="18" t="s">
        <v>9</v>
      </c>
      <c r="D397" s="36">
        <v>12000</v>
      </c>
      <c r="E397" s="36">
        <v>8537</v>
      </c>
      <c r="F397" s="36">
        <v>11588.46</v>
      </c>
      <c r="G397" s="36">
        <f>F397/7.5345</f>
        <v>1538.0529564005572</v>
      </c>
      <c r="H397" s="36"/>
      <c r="I397" s="36"/>
    </row>
    <row r="398" spans="1:9" ht="13.5" hidden="1" customHeight="1" x14ac:dyDescent="0.2">
      <c r="A398" s="55"/>
      <c r="B398" s="25">
        <v>312</v>
      </c>
      <c r="C398" s="18" t="s">
        <v>74</v>
      </c>
      <c r="D398" s="36">
        <v>1500</v>
      </c>
      <c r="E398" s="36">
        <v>505.71</v>
      </c>
      <c r="F398" s="36">
        <v>1000</v>
      </c>
      <c r="G398" s="36">
        <f>F398/7.5345</f>
        <v>132.72280841462606</v>
      </c>
      <c r="H398" s="36"/>
      <c r="I398" s="36"/>
    </row>
    <row r="399" spans="1:9" ht="13.5" hidden="1" customHeight="1" x14ac:dyDescent="0.2">
      <c r="A399" s="55"/>
      <c r="B399" s="25">
        <v>313</v>
      </c>
      <c r="C399" s="18" t="s">
        <v>18</v>
      </c>
      <c r="D399" s="36">
        <v>1980</v>
      </c>
      <c r="E399" s="36">
        <v>1408.61</v>
      </c>
      <c r="F399" s="36">
        <v>1912.1</v>
      </c>
      <c r="G399" s="36">
        <f>F399/7.5345</f>
        <v>253.77928196960644</v>
      </c>
      <c r="H399" s="36"/>
      <c r="I399" s="36"/>
    </row>
    <row r="400" spans="1:9" ht="13.5" customHeight="1" x14ac:dyDescent="0.2">
      <c r="A400" s="55"/>
      <c r="B400" s="25">
        <v>32</v>
      </c>
      <c r="C400" s="18" t="s">
        <v>11</v>
      </c>
      <c r="D400" s="36">
        <f>D401</f>
        <v>1099.69</v>
      </c>
      <c r="E400" s="36">
        <f>E401</f>
        <v>252.85</v>
      </c>
      <c r="F400" s="36">
        <f>F401</f>
        <v>2000</v>
      </c>
      <c r="G400" s="36">
        <f>G401</f>
        <v>265.44561682925212</v>
      </c>
      <c r="H400" s="36"/>
      <c r="I400" s="36"/>
    </row>
    <row r="401" spans="1:11" ht="13.5" hidden="1" customHeight="1" x14ac:dyDescent="0.2">
      <c r="A401" s="55"/>
      <c r="B401" s="25">
        <v>321</v>
      </c>
      <c r="C401" s="18" t="s">
        <v>19</v>
      </c>
      <c r="D401" s="36">
        <v>1099.69</v>
      </c>
      <c r="E401" s="36">
        <v>252.85</v>
      </c>
      <c r="F401" s="36">
        <v>2000</v>
      </c>
      <c r="G401" s="36">
        <f>F401/7.5345</f>
        <v>265.44561682925212</v>
      </c>
      <c r="H401" s="36"/>
      <c r="I401" s="36"/>
    </row>
    <row r="402" spans="1:11" ht="13.5" customHeight="1" x14ac:dyDescent="0.2">
      <c r="A402" s="43" t="s">
        <v>178</v>
      </c>
      <c r="B402" s="105" t="s">
        <v>161</v>
      </c>
      <c r="C402" s="106"/>
      <c r="D402" s="36"/>
      <c r="E402" s="36"/>
      <c r="F402" s="36"/>
      <c r="G402" s="36"/>
      <c r="H402" s="36"/>
      <c r="I402" s="36"/>
    </row>
    <row r="403" spans="1:11" ht="13.5" customHeight="1" x14ac:dyDescent="0.2">
      <c r="A403" s="55">
        <v>51100</v>
      </c>
      <c r="B403" s="105" t="s">
        <v>162</v>
      </c>
      <c r="C403" s="106"/>
      <c r="D403" s="36"/>
      <c r="E403" s="36"/>
      <c r="F403" s="36"/>
      <c r="G403" s="36"/>
      <c r="H403" s="36"/>
      <c r="I403" s="36"/>
    </row>
    <row r="404" spans="1:11" ht="13.5" customHeight="1" x14ac:dyDescent="0.2">
      <c r="A404" s="55"/>
      <c r="B404" s="25">
        <v>3</v>
      </c>
      <c r="C404" s="29" t="s">
        <v>10</v>
      </c>
      <c r="D404" s="36">
        <f t="shared" ref="D404:E404" si="100">D405+D409</f>
        <v>100657.17</v>
      </c>
      <c r="E404" s="36">
        <f t="shared" si="100"/>
        <v>52795.83</v>
      </c>
      <c r="F404" s="36">
        <f t="shared" ref="F404:G404" si="101">F405+F409</f>
        <v>93503.15</v>
      </c>
      <c r="G404" s="36">
        <f t="shared" si="101"/>
        <v>12410.000663614041</v>
      </c>
      <c r="H404" s="36"/>
      <c r="I404" s="36"/>
      <c r="K404" s="23"/>
    </row>
    <row r="405" spans="1:11" ht="13.5" customHeight="1" x14ac:dyDescent="0.2">
      <c r="A405" s="55"/>
      <c r="B405" s="4">
        <v>31</v>
      </c>
      <c r="C405" s="4" t="s">
        <v>17</v>
      </c>
      <c r="D405" s="36">
        <f>SUM(D406:D408)</f>
        <v>89545</v>
      </c>
      <c r="E405" s="36">
        <f>SUM(E406:E408)</f>
        <v>51548.68</v>
      </c>
      <c r="F405" s="36">
        <f>SUM(F406:F408)</f>
        <v>88503.15</v>
      </c>
      <c r="G405" s="36">
        <f>SUM(G406:G408)</f>
        <v>11746.386621540911</v>
      </c>
      <c r="H405" s="36"/>
      <c r="I405" s="36"/>
    </row>
    <row r="406" spans="1:11" ht="13.5" hidden="1" customHeight="1" x14ac:dyDescent="0.2">
      <c r="A406" s="55"/>
      <c r="B406" s="25">
        <v>311</v>
      </c>
      <c r="C406" s="18" t="s">
        <v>9</v>
      </c>
      <c r="D406" s="36">
        <v>73000</v>
      </c>
      <c r="E406" s="36">
        <v>42106.77</v>
      </c>
      <c r="F406" s="36">
        <v>72964.08</v>
      </c>
      <c r="G406" s="36">
        <f>F406/7.5345</f>
        <v>9683.9976109894487</v>
      </c>
      <c r="H406" s="36"/>
      <c r="I406" s="36"/>
    </row>
    <row r="407" spans="1:11" ht="13.5" hidden="1" customHeight="1" x14ac:dyDescent="0.2">
      <c r="A407" s="55"/>
      <c r="B407" s="25">
        <v>312</v>
      </c>
      <c r="C407" s="18" t="s">
        <v>74</v>
      </c>
      <c r="D407" s="36">
        <v>4500</v>
      </c>
      <c r="E407" s="36">
        <v>2494.29</v>
      </c>
      <c r="F407" s="36">
        <v>3500</v>
      </c>
      <c r="G407" s="36">
        <f>F407/7.5345</f>
        <v>464.52982945119118</v>
      </c>
      <c r="H407" s="36"/>
      <c r="I407" s="36"/>
    </row>
    <row r="408" spans="1:11" ht="13.5" hidden="1" customHeight="1" x14ac:dyDescent="0.2">
      <c r="A408" s="55"/>
      <c r="B408" s="25">
        <v>313</v>
      </c>
      <c r="C408" s="18" t="s">
        <v>18</v>
      </c>
      <c r="D408" s="36">
        <v>12045</v>
      </c>
      <c r="E408" s="36">
        <v>6947.62</v>
      </c>
      <c r="F408" s="36">
        <v>12039.07</v>
      </c>
      <c r="G408" s="36">
        <f>F408/7.5345</f>
        <v>1597.8591811002721</v>
      </c>
      <c r="H408" s="36"/>
      <c r="I408" s="36"/>
    </row>
    <row r="409" spans="1:11" ht="13.5" customHeight="1" x14ac:dyDescent="0.2">
      <c r="A409" s="55"/>
      <c r="B409" s="25">
        <v>32</v>
      </c>
      <c r="C409" s="18" t="s">
        <v>11</v>
      </c>
      <c r="D409" s="36">
        <f>D410</f>
        <v>11112.17</v>
      </c>
      <c r="E409" s="36">
        <f>E410</f>
        <v>1247.1500000000001</v>
      </c>
      <c r="F409" s="36">
        <f>F410</f>
        <v>5000</v>
      </c>
      <c r="G409" s="36">
        <f>G410</f>
        <v>663.61404207313024</v>
      </c>
      <c r="H409" s="36"/>
      <c r="I409" s="36"/>
    </row>
    <row r="410" spans="1:11" ht="13.5" hidden="1" customHeight="1" x14ac:dyDescent="0.2">
      <c r="A410" s="55"/>
      <c r="B410" s="25">
        <v>321</v>
      </c>
      <c r="C410" s="18" t="s">
        <v>19</v>
      </c>
      <c r="D410" s="36">
        <v>11112.17</v>
      </c>
      <c r="E410" s="36">
        <v>1247.1500000000001</v>
      </c>
      <c r="F410" s="36">
        <v>5000</v>
      </c>
      <c r="G410" s="36">
        <f>F410/7.5345</f>
        <v>663.61404207313024</v>
      </c>
      <c r="H410" s="11"/>
      <c r="I410" s="11"/>
    </row>
    <row r="411" spans="1:11" ht="13.5" customHeight="1" x14ac:dyDescent="0.2">
      <c r="A411" s="55"/>
      <c r="B411" s="25"/>
      <c r="C411" s="18"/>
      <c r="D411" s="36"/>
      <c r="E411" s="36"/>
      <c r="F411" s="36"/>
      <c r="G411" s="36"/>
      <c r="H411" s="11"/>
      <c r="I411" s="11"/>
    </row>
    <row r="412" spans="1:11" ht="16.5" customHeight="1" x14ac:dyDescent="0.2">
      <c r="A412" s="55"/>
      <c r="B412" s="25"/>
      <c r="C412" s="27" t="s">
        <v>13</v>
      </c>
      <c r="D412" s="11" t="e">
        <f t="shared" ref="D412:I412" si="102">D110</f>
        <v>#REF!</v>
      </c>
      <c r="E412" s="11" t="e">
        <f t="shared" si="102"/>
        <v>#REF!</v>
      </c>
      <c r="F412" s="11">
        <f t="shared" si="102"/>
        <v>5524514.7528571431</v>
      </c>
      <c r="G412" s="11">
        <f t="shared" si="102"/>
        <v>733229.11312723369</v>
      </c>
      <c r="H412" s="11">
        <f t="shared" si="102"/>
        <v>615237.46</v>
      </c>
      <c r="I412" s="11">
        <f t="shared" si="102"/>
        <v>615237.46</v>
      </c>
    </row>
    <row r="413" spans="1:11" x14ac:dyDescent="0.2">
      <c r="B413" s="134"/>
      <c r="C413" s="134"/>
      <c r="D413" s="134"/>
      <c r="E413" s="134"/>
      <c r="F413" s="134"/>
      <c r="G413" s="134"/>
      <c r="H413" s="134"/>
    </row>
    <row r="414" spans="1:11" ht="20.100000000000001" customHeight="1" x14ac:dyDescent="0.2">
      <c r="B414" s="17"/>
      <c r="C414" s="17"/>
      <c r="D414" s="40"/>
      <c r="E414" s="40"/>
      <c r="F414" s="40"/>
      <c r="G414" s="40"/>
      <c r="H414" s="40"/>
      <c r="I414" s="40"/>
    </row>
    <row r="415" spans="1:11" ht="12.75" customHeight="1" x14ac:dyDescent="0.2">
      <c r="B415" s="17"/>
      <c r="C415" s="17"/>
      <c r="D415" s="17"/>
      <c r="E415" s="17"/>
      <c r="F415" s="17"/>
      <c r="G415" s="17"/>
      <c r="H415" s="17"/>
    </row>
    <row r="416" spans="1:11" ht="15" customHeight="1" x14ac:dyDescent="0.2">
      <c r="B416" s="17"/>
      <c r="C416" s="17"/>
      <c r="D416" s="17"/>
      <c r="E416" s="17"/>
      <c r="F416" s="17"/>
      <c r="G416" s="17"/>
      <c r="H416" s="17"/>
    </row>
    <row r="417" spans="1:8" ht="9.75" hidden="1" customHeight="1" x14ac:dyDescent="0.2">
      <c r="B417" s="17"/>
      <c r="C417" s="17"/>
      <c r="D417" s="17"/>
      <c r="E417" s="17"/>
      <c r="F417" s="17"/>
      <c r="G417" s="17"/>
      <c r="H417" s="17"/>
    </row>
    <row r="418" spans="1:8" x14ac:dyDescent="0.2">
      <c r="A418" s="133"/>
      <c r="B418" s="133"/>
      <c r="C418" s="133"/>
      <c r="D418" s="133"/>
      <c r="E418" s="133"/>
      <c r="F418" s="133"/>
      <c r="G418" s="133"/>
      <c r="H418" s="133"/>
    </row>
    <row r="419" spans="1:8" x14ac:dyDescent="0.2">
      <c r="A419" s="133"/>
      <c r="B419" s="133"/>
      <c r="C419" s="133"/>
      <c r="D419" s="133"/>
      <c r="E419" s="133"/>
      <c r="F419" s="133"/>
      <c r="G419" s="133"/>
      <c r="H419" s="133"/>
    </row>
    <row r="420" spans="1:8" x14ac:dyDescent="0.2">
      <c r="A420" s="133"/>
      <c r="B420" s="133"/>
      <c r="C420" s="133"/>
      <c r="D420" s="133"/>
      <c r="E420" s="133"/>
      <c r="F420" s="133"/>
      <c r="G420" s="133"/>
      <c r="H420" s="133"/>
    </row>
    <row r="421" spans="1:8" x14ac:dyDescent="0.2">
      <c r="A421" s="133"/>
      <c r="B421" s="133"/>
      <c r="C421" s="133"/>
      <c r="D421" s="133"/>
      <c r="E421" s="133"/>
      <c r="F421" s="133"/>
      <c r="G421" s="133"/>
      <c r="H421" s="133"/>
    </row>
  </sheetData>
  <mergeCells count="97">
    <mergeCell ref="B368:C368"/>
    <mergeCell ref="B393:C393"/>
    <mergeCell ref="B394:C394"/>
    <mergeCell ref="B403:C403"/>
    <mergeCell ref="B413:H413"/>
    <mergeCell ref="B392:C392"/>
    <mergeCell ref="B377:C377"/>
    <mergeCell ref="A418:H421"/>
    <mergeCell ref="B373:C373"/>
    <mergeCell ref="B372:C372"/>
    <mergeCell ref="B382:C382"/>
    <mergeCell ref="B383:C383"/>
    <mergeCell ref="B348:C348"/>
    <mergeCell ref="B354:C354"/>
    <mergeCell ref="B355:C355"/>
    <mergeCell ref="B360:C360"/>
    <mergeCell ref="B198:C198"/>
    <mergeCell ref="B294:C294"/>
    <mergeCell ref="B295:C295"/>
    <mergeCell ref="B342:C342"/>
    <mergeCell ref="B285:C285"/>
    <mergeCell ref="B241:C241"/>
    <mergeCell ref="B141:C141"/>
    <mergeCell ref="K343:L343"/>
    <mergeCell ref="B299:C299"/>
    <mergeCell ref="B300:C300"/>
    <mergeCell ref="B319:C319"/>
    <mergeCell ref="B305:C305"/>
    <mergeCell ref="B306:C306"/>
    <mergeCell ref="B311:C311"/>
    <mergeCell ref="B312:C312"/>
    <mergeCell ref="B317:C317"/>
    <mergeCell ref="B341:C341"/>
    <mergeCell ref="B340:C340"/>
    <mergeCell ref="B193:C193"/>
    <mergeCell ref="B192:C192"/>
    <mergeCell ref="B318:C318"/>
    <mergeCell ref="B274:C274"/>
    <mergeCell ref="B111:C111"/>
    <mergeCell ref="B112:C112"/>
    <mergeCell ref="B124:C124"/>
    <mergeCell ref="B122:C122"/>
    <mergeCell ref="B134:C134"/>
    <mergeCell ref="B166:C166"/>
    <mergeCell ref="B258:C258"/>
    <mergeCell ref="B284:C284"/>
    <mergeCell ref="B164:C164"/>
    <mergeCell ref="B165:C165"/>
    <mergeCell ref="B174:C174"/>
    <mergeCell ref="B191:C191"/>
    <mergeCell ref="B240:C240"/>
    <mergeCell ref="B254:C254"/>
    <mergeCell ref="B266:C266"/>
    <mergeCell ref="B267:C267"/>
    <mergeCell ref="B234:C234"/>
    <mergeCell ref="B235:C235"/>
    <mergeCell ref="B248:C248"/>
    <mergeCell ref="B249:C249"/>
    <mergeCell ref="B253:C253"/>
    <mergeCell ref="B154:C154"/>
    <mergeCell ref="B14:I14"/>
    <mergeCell ref="B15:I15"/>
    <mergeCell ref="B17:I17"/>
    <mergeCell ref="A20:H20"/>
    <mergeCell ref="A36:H36"/>
    <mergeCell ref="B37:H37"/>
    <mergeCell ref="B64:C64"/>
    <mergeCell ref="A106:H106"/>
    <mergeCell ref="B107:H107"/>
    <mergeCell ref="B16:I16"/>
    <mergeCell ref="B102:C102"/>
    <mergeCell ref="B123:C123"/>
    <mergeCell ref="B133:C133"/>
    <mergeCell ref="B142:C142"/>
    <mergeCell ref="B153:C153"/>
    <mergeCell ref="B13:I13"/>
    <mergeCell ref="A1:C1"/>
    <mergeCell ref="A2:C2"/>
    <mergeCell ref="B9:H9"/>
    <mergeCell ref="B10:H10"/>
    <mergeCell ref="B12:H12"/>
    <mergeCell ref="B366:C366"/>
    <mergeCell ref="B367:C367"/>
    <mergeCell ref="B402:C402"/>
    <mergeCell ref="B202:C202"/>
    <mergeCell ref="B206:C206"/>
    <mergeCell ref="B207:C207"/>
    <mergeCell ref="B216:C216"/>
    <mergeCell ref="B225:C225"/>
    <mergeCell ref="B361:C361"/>
    <mergeCell ref="B273:C273"/>
    <mergeCell ref="B279:C279"/>
    <mergeCell ref="B278:C278"/>
    <mergeCell ref="B329:C329"/>
    <mergeCell ref="B335:C335"/>
    <mergeCell ref="B328:C328"/>
    <mergeCell ref="B347:C347"/>
  </mergeCells>
  <conditionalFormatting sqref="B6:B7 B9:IW12 K13:IW16 J17:IW18 B19:H19 I19:IW21 D23:IX32 B23:C35 D33:H35 I33:IW37 D37:H37 D105:H105 I105:IW107 D107:H107 B107:C109 B110 H122:N122 R122:IX122 B126:C132 B133 B136:C136 B138:C138 B141:C141 B153:IX154 B155:J155 M155:IX155 B156:IX163 B164:B165 H164:IX165 D164:F274 H166:L166 P166:IX166 C167 H167:IX198 B168:C168 C169 B170:C170 C171:C173 C175:C185 B176:B180 B182:B185 B186:C190 B191:B192 B193:C197 H199:M199 Q199:IX199 B199:C201 B202 B203:C205 B206 B207:C215 B217:C224 B226:C233 B250:C252 H274:L274 O274:IX274 H275:IX280 B275:F282 H281:L281 O281:IX281 H282:IX328 B283:C304 D283:G316 B305:B317 C307:C316 D317:F327 D328:E341 F328:F366 H329:K329 N329:IX329 H330:IX366 B342:E346 D347:E366 H367:J367 M367:IX367 H368:IX374 H375:L375 O375:IX375 H376:IX376 J377:IX380 H381:IX412 I413:IW413 J414:IW414 I415:IW65715 B422:H65719">
    <cfRule type="cellIs" dxfId="266" priority="150" stopIfTrue="1" operator="equal">
      <formula>0</formula>
    </cfRule>
  </conditionalFormatting>
  <conditionalFormatting sqref="B225">
    <cfRule type="cellIs" dxfId="265" priority="29" stopIfTrue="1" operator="equal">
      <formula>0</formula>
    </cfRule>
  </conditionalFormatting>
  <conditionalFormatting sqref="B234:B235">
    <cfRule type="cellIs" dxfId="264" priority="28" stopIfTrue="1" operator="equal">
      <formula>0</formula>
    </cfRule>
  </conditionalFormatting>
  <conditionalFormatting sqref="B248:B249">
    <cfRule type="cellIs" dxfId="263" priority="27" stopIfTrue="1" operator="equal">
      <formula>0</formula>
    </cfRule>
  </conditionalFormatting>
  <conditionalFormatting sqref="B253:B254">
    <cfRule type="cellIs" dxfId="262" priority="26" stopIfTrue="1" operator="equal">
      <formula>0</formula>
    </cfRule>
  </conditionalFormatting>
  <conditionalFormatting sqref="B266:B267">
    <cfRule type="cellIs" dxfId="261" priority="25" stopIfTrue="1" operator="equal">
      <formula>0</formula>
    </cfRule>
  </conditionalFormatting>
  <conditionalFormatting sqref="B319">
    <cfRule type="cellIs" dxfId="260" priority="107" stopIfTrue="1" operator="equal">
      <formula>0</formula>
    </cfRule>
  </conditionalFormatting>
  <conditionalFormatting sqref="B37:C105">
    <cfRule type="cellIs" dxfId="259" priority="1" stopIfTrue="1" operator="equal">
      <formula>0</formula>
    </cfRule>
  </conditionalFormatting>
  <conditionalFormatting sqref="B111:C121">
    <cfRule type="cellIs" dxfId="258" priority="114" stopIfTrue="1" operator="equal">
      <formula>0</formula>
    </cfRule>
  </conditionalFormatting>
  <conditionalFormatting sqref="B143:C152">
    <cfRule type="cellIs" dxfId="257" priority="117" stopIfTrue="1" operator="equal">
      <formula>0</formula>
    </cfRule>
  </conditionalFormatting>
  <conditionalFormatting sqref="B236:C240">
    <cfRule type="cellIs" dxfId="256" priority="118" stopIfTrue="1" operator="equal">
      <formula>0</formula>
    </cfRule>
  </conditionalFormatting>
  <conditionalFormatting sqref="B242:C242">
    <cfRule type="cellIs" dxfId="255" priority="143" stopIfTrue="1" operator="equal">
      <formula>0</formula>
    </cfRule>
  </conditionalFormatting>
  <conditionalFormatting sqref="B245:C247">
    <cfRule type="cellIs" dxfId="254" priority="128" stopIfTrue="1" operator="equal">
      <formula>0</formula>
    </cfRule>
  </conditionalFormatting>
  <conditionalFormatting sqref="B255:C265">
    <cfRule type="cellIs" dxfId="253" priority="99" stopIfTrue="1" operator="equal">
      <formula>0</formula>
    </cfRule>
  </conditionalFormatting>
  <conditionalFormatting sqref="B268:C274">
    <cfRule type="cellIs" dxfId="252" priority="139" stopIfTrue="1" operator="equal">
      <formula>0</formula>
    </cfRule>
  </conditionalFormatting>
  <conditionalFormatting sqref="B318:C318">
    <cfRule type="cellIs" dxfId="251" priority="108" stopIfTrue="1" operator="equal">
      <formula>0</formula>
    </cfRule>
  </conditionalFormatting>
  <conditionalFormatting sqref="B320:C336">
    <cfRule type="cellIs" dxfId="250" priority="89" stopIfTrue="1" operator="equal">
      <formula>0</formula>
    </cfRule>
  </conditionalFormatting>
  <conditionalFormatting sqref="B347:C365">
    <cfRule type="cellIs" dxfId="249" priority="133" stopIfTrue="1" operator="equal">
      <formula>0</formula>
    </cfRule>
  </conditionalFormatting>
  <conditionalFormatting sqref="B368:C391">
    <cfRule type="cellIs" dxfId="248" priority="2" stopIfTrue="1" operator="equal">
      <formula>0</formula>
    </cfRule>
  </conditionalFormatting>
  <conditionalFormatting sqref="B393:C412">
    <cfRule type="cellIs" dxfId="247" priority="23" stopIfTrue="1" operator="equal">
      <formula>0</formula>
    </cfRule>
  </conditionalFormatting>
  <conditionalFormatting sqref="B13:J15 J16 B16:B18">
    <cfRule type="cellIs" dxfId="246" priority="104" stopIfTrue="1" operator="equal">
      <formula>0</formula>
    </cfRule>
  </conditionalFormatting>
  <conditionalFormatting sqref="C137">
    <cfRule type="cellIs" dxfId="245" priority="130" stopIfTrue="1" operator="equal">
      <formula>0</formula>
    </cfRule>
  </conditionalFormatting>
  <conditionalFormatting sqref="C243:C244">
    <cfRule type="cellIs" dxfId="244" priority="142" stopIfTrue="1" operator="equal">
      <formula>0</formula>
    </cfRule>
  </conditionalFormatting>
  <conditionalFormatting sqref="C337:C339">
    <cfRule type="cellIs" dxfId="243" priority="136" stopIfTrue="1" operator="equal">
      <formula>0</formula>
    </cfRule>
  </conditionalFormatting>
  <conditionalFormatting sqref="C139:F140">
    <cfRule type="cellIs" dxfId="242" priority="83" stopIfTrue="1" operator="equal">
      <formula>0</formula>
    </cfRule>
  </conditionalFormatting>
  <conditionalFormatting sqref="C22:IX22">
    <cfRule type="cellIs" dxfId="241" priority="92" stopIfTrue="1" operator="equal">
      <formula>0</formula>
    </cfRule>
  </conditionalFormatting>
  <conditionalFormatting sqref="D141:F152">
    <cfRule type="cellIs" dxfId="240" priority="82" stopIfTrue="1" operator="equal">
      <formula>0</formula>
    </cfRule>
  </conditionalFormatting>
  <conditionalFormatting sqref="D367:F412 G377:I379 H380:I380">
    <cfRule type="cellIs" dxfId="239" priority="5" stopIfTrue="1" operator="equal">
      <formula>0</formula>
    </cfRule>
  </conditionalFormatting>
  <conditionalFormatting sqref="D108:G138">
    <cfRule type="cellIs" dxfId="238" priority="80" stopIfTrue="1" operator="equal">
      <formula>0</formula>
    </cfRule>
  </conditionalFormatting>
  <conditionalFormatting sqref="D38:IX104">
    <cfRule type="cellIs" dxfId="237" priority="9" stopIfTrue="1" operator="equal">
      <formula>0</formula>
    </cfRule>
  </conditionalFormatting>
  <conditionalFormatting sqref="G139:G152">
    <cfRule type="cellIs" dxfId="236" priority="55" stopIfTrue="1" operator="equal">
      <formula>0</formula>
    </cfRule>
  </conditionalFormatting>
  <conditionalFormatting sqref="G164:G282">
    <cfRule type="cellIs" dxfId="235" priority="48" stopIfTrue="1" operator="equal">
      <formula>0</formula>
    </cfRule>
  </conditionalFormatting>
  <conditionalFormatting sqref="G317:G376">
    <cfRule type="cellIs" dxfId="234" priority="43" stopIfTrue="1" operator="equal">
      <formula>0</formula>
    </cfRule>
  </conditionalFormatting>
  <conditionalFormatting sqref="G380:G412">
    <cfRule type="cellIs" dxfId="233" priority="3" stopIfTrue="1" operator="equal">
      <formula>0</formula>
    </cfRule>
  </conditionalFormatting>
  <conditionalFormatting sqref="H108:IX121">
    <cfRule type="cellIs" dxfId="232" priority="110" stopIfTrue="1" operator="equal">
      <formula>0</formula>
    </cfRule>
  </conditionalFormatting>
  <conditionalFormatting sqref="H123:IX152">
    <cfRule type="cellIs" dxfId="231" priority="116" stopIfTrue="1" operator="equal">
      <formula>0</formula>
    </cfRule>
  </conditionalFormatting>
  <conditionalFormatting sqref="H200:IX273">
    <cfRule type="cellIs" dxfId="230" priority="121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63" fitToHeight="0" orientation="portrait" horizontalDpi="4294967294" r:id="rId1"/>
  <headerFooter alignWithMargins="0">
    <oddFooter>&amp;RStranica &amp;P od 9</oddFooter>
  </headerFooter>
  <rowBreaks count="2" manualBreakCount="2">
    <brk id="34" max="8" man="1"/>
    <brk id="104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M473"/>
  <sheetViews>
    <sheetView workbookViewId="0">
      <selection activeCell="A462" sqref="A462:XFD462"/>
    </sheetView>
  </sheetViews>
  <sheetFormatPr defaultColWidth="9.140625" defaultRowHeight="12.75" x14ac:dyDescent="0.2"/>
  <cols>
    <col min="1" max="1" width="11.28515625" style="20" customWidth="1"/>
    <col min="2" max="2" width="12.140625" style="20" customWidth="1"/>
    <col min="3" max="3" width="67.7109375" style="20" customWidth="1"/>
    <col min="4" max="6" width="15.5703125" style="20" hidden="1" customWidth="1"/>
    <col min="7" max="7" width="15.5703125" style="20" customWidth="1"/>
    <col min="8" max="8" width="15.5703125" style="67" customWidth="1"/>
    <col min="9" max="10" width="15.5703125" style="20" customWidth="1"/>
    <col min="11" max="11" width="12.7109375" style="20" bestFit="1" customWidth="1"/>
    <col min="12" max="12" width="14.42578125" style="20" bestFit="1" customWidth="1"/>
    <col min="13" max="16384" width="9.140625" style="20"/>
  </cols>
  <sheetData>
    <row r="1" spans="1:10" ht="15" customHeight="1" x14ac:dyDescent="0.2">
      <c r="A1" s="108" t="s">
        <v>20</v>
      </c>
      <c r="B1" s="108"/>
      <c r="C1" s="108"/>
      <c r="D1" s="42"/>
      <c r="E1" s="42"/>
      <c r="F1" s="42"/>
      <c r="G1" s="42"/>
      <c r="H1" s="42"/>
    </row>
    <row r="2" spans="1:10" ht="15" customHeight="1" x14ac:dyDescent="0.2">
      <c r="A2" s="109" t="s">
        <v>64</v>
      </c>
      <c r="B2" s="109"/>
      <c r="C2" s="109"/>
      <c r="H2" s="20"/>
    </row>
    <row r="3" spans="1:10" ht="9" customHeight="1" x14ac:dyDescent="0.2">
      <c r="B3" s="19"/>
      <c r="H3" s="20"/>
    </row>
    <row r="4" spans="1:10" ht="15" customHeight="1" x14ac:dyDescent="0.2">
      <c r="A4" s="13" t="s">
        <v>176</v>
      </c>
      <c r="B4" s="13"/>
      <c r="H4" s="20"/>
    </row>
    <row r="5" spans="1:10" ht="15" customHeight="1" x14ac:dyDescent="0.2">
      <c r="A5" s="13" t="s">
        <v>201</v>
      </c>
      <c r="B5" s="13"/>
      <c r="H5" s="20"/>
    </row>
    <row r="6" spans="1:10" ht="15" customHeight="1" x14ac:dyDescent="0.2">
      <c r="A6" s="13" t="s">
        <v>45</v>
      </c>
      <c r="B6" s="13" t="s">
        <v>218</v>
      </c>
      <c r="H6" s="20"/>
    </row>
    <row r="7" spans="1:10" ht="15" customHeight="1" x14ac:dyDescent="0.2">
      <c r="B7" s="13"/>
      <c r="H7" s="20"/>
    </row>
    <row r="8" spans="1:10" x14ac:dyDescent="0.2">
      <c r="H8" s="20"/>
    </row>
    <row r="9" spans="1:10" ht="45.75" customHeight="1" x14ac:dyDescent="0.2">
      <c r="B9" s="110" t="s">
        <v>108</v>
      </c>
      <c r="C9" s="110"/>
      <c r="D9" s="110"/>
      <c r="E9" s="110"/>
      <c r="F9" s="110"/>
      <c r="G9" s="110"/>
      <c r="H9" s="110"/>
      <c r="I9" s="110"/>
    </row>
    <row r="10" spans="1:10" ht="26.25" customHeight="1" x14ac:dyDescent="0.2">
      <c r="B10" s="111" t="s">
        <v>200</v>
      </c>
      <c r="C10" s="111"/>
      <c r="D10" s="111"/>
      <c r="E10" s="111"/>
      <c r="F10" s="111"/>
      <c r="G10" s="111"/>
      <c r="H10" s="111"/>
      <c r="I10" s="111"/>
    </row>
    <row r="11" spans="1:10" ht="26.25" customHeight="1" x14ac:dyDescent="0.2">
      <c r="B11" s="45"/>
      <c r="C11" s="45"/>
      <c r="D11" s="45"/>
      <c r="E11" s="45"/>
      <c r="F11" s="45"/>
      <c r="G11" s="45"/>
      <c r="H11" s="68"/>
      <c r="I11" s="45"/>
    </row>
    <row r="12" spans="1:10" x14ac:dyDescent="0.2">
      <c r="B12" s="108" t="s">
        <v>2</v>
      </c>
      <c r="C12" s="108"/>
      <c r="D12" s="108"/>
      <c r="E12" s="108"/>
      <c r="F12" s="108"/>
      <c r="G12" s="108"/>
      <c r="H12" s="108"/>
      <c r="I12" s="108"/>
    </row>
    <row r="13" spans="1:10" ht="12.75" customHeight="1" x14ac:dyDescent="0.2">
      <c r="B13" s="107" t="s">
        <v>106</v>
      </c>
      <c r="C13" s="107"/>
      <c r="D13" s="107"/>
      <c r="E13" s="107"/>
      <c r="F13" s="107"/>
      <c r="G13" s="107"/>
      <c r="H13" s="107"/>
      <c r="I13" s="107"/>
      <c r="J13" s="107"/>
    </row>
    <row r="14" spans="1:10" ht="12.75" customHeight="1" x14ac:dyDescent="0.2">
      <c r="B14" s="107" t="s">
        <v>102</v>
      </c>
      <c r="C14" s="107"/>
      <c r="D14" s="107"/>
      <c r="E14" s="107"/>
      <c r="F14" s="107"/>
      <c r="G14" s="107"/>
      <c r="H14" s="107"/>
      <c r="I14" s="107"/>
      <c r="J14" s="107"/>
    </row>
    <row r="15" spans="1:10" ht="12.75" customHeight="1" x14ac:dyDescent="0.2">
      <c r="B15" s="109" t="s">
        <v>103</v>
      </c>
      <c r="C15" s="109"/>
      <c r="D15" s="109"/>
      <c r="E15" s="109"/>
      <c r="F15" s="109"/>
      <c r="G15" s="109"/>
      <c r="H15" s="109"/>
      <c r="I15" s="109"/>
      <c r="J15" s="109"/>
    </row>
    <row r="16" spans="1:10" ht="12.75" customHeight="1" x14ac:dyDescent="0.2">
      <c r="B16" s="109" t="s">
        <v>107</v>
      </c>
      <c r="C16" s="109"/>
      <c r="D16" s="109"/>
      <c r="E16" s="109"/>
      <c r="F16" s="109"/>
      <c r="G16" s="109"/>
      <c r="H16" s="109"/>
      <c r="I16" s="109"/>
      <c r="J16" s="109"/>
    </row>
    <row r="17" spans="1:12" ht="12.75" customHeight="1" x14ac:dyDescent="0.2">
      <c r="B17" s="109"/>
      <c r="C17" s="109"/>
      <c r="D17" s="109"/>
      <c r="E17" s="109"/>
      <c r="F17" s="109"/>
      <c r="G17" s="109"/>
      <c r="H17" s="109"/>
      <c r="I17" s="109"/>
      <c r="J17" s="109"/>
    </row>
    <row r="18" spans="1:12" ht="12.75" customHeight="1" x14ac:dyDescent="0.2">
      <c r="B18" s="43"/>
      <c r="C18" s="43"/>
      <c r="D18" s="43"/>
      <c r="E18" s="43"/>
      <c r="F18" s="43"/>
      <c r="G18" s="43"/>
      <c r="H18" s="43"/>
      <c r="I18" s="43"/>
      <c r="J18" s="43"/>
    </row>
    <row r="19" spans="1:12" ht="12.75" customHeight="1" x14ac:dyDescent="0.2">
      <c r="B19" s="44"/>
      <c r="C19" s="44"/>
      <c r="D19" s="44"/>
      <c r="E19" s="44"/>
      <c r="F19" s="44"/>
      <c r="G19" s="44"/>
      <c r="H19" s="44"/>
      <c r="I19" s="44"/>
    </row>
    <row r="20" spans="1:12" ht="12.75" customHeight="1" x14ac:dyDescent="0.2">
      <c r="A20" s="114" t="s">
        <v>126</v>
      </c>
      <c r="B20" s="114"/>
      <c r="C20" s="114"/>
      <c r="D20" s="114"/>
      <c r="E20" s="114"/>
      <c r="F20" s="114"/>
      <c r="G20" s="114"/>
      <c r="H20" s="114"/>
      <c r="I20" s="114"/>
    </row>
    <row r="21" spans="1:12" ht="12.75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</row>
    <row r="22" spans="1:12" ht="25.5" x14ac:dyDescent="0.2">
      <c r="A22" s="46"/>
      <c r="B22" s="3" t="s">
        <v>63</v>
      </c>
      <c r="C22" s="3" t="s">
        <v>128</v>
      </c>
      <c r="D22" s="3" t="s">
        <v>99</v>
      </c>
      <c r="E22" s="3" t="s">
        <v>104</v>
      </c>
      <c r="F22" s="3" t="s">
        <v>110</v>
      </c>
      <c r="G22" s="3" t="s">
        <v>110</v>
      </c>
      <c r="H22" s="3" t="s">
        <v>181</v>
      </c>
      <c r="I22" s="3" t="s">
        <v>100</v>
      </c>
      <c r="J22" s="3" t="s">
        <v>109</v>
      </c>
    </row>
    <row r="23" spans="1:12" ht="12.75" customHeight="1" x14ac:dyDescent="0.2">
      <c r="B23" s="3"/>
      <c r="C23" s="3" t="s">
        <v>115</v>
      </c>
      <c r="D23" s="3" t="s">
        <v>112</v>
      </c>
      <c r="E23" s="3" t="s">
        <v>112</v>
      </c>
      <c r="F23" s="3" t="s">
        <v>112</v>
      </c>
      <c r="G23" s="3" t="s">
        <v>113</v>
      </c>
      <c r="H23" s="3" t="s">
        <v>113</v>
      </c>
      <c r="I23" s="3" t="s">
        <v>113</v>
      </c>
      <c r="J23" s="3" t="s">
        <v>113</v>
      </c>
    </row>
    <row r="24" spans="1:12" ht="16.5" customHeight="1" x14ac:dyDescent="0.2">
      <c r="B24" s="3" t="s">
        <v>41</v>
      </c>
      <c r="C24" s="10" t="s">
        <v>5</v>
      </c>
      <c r="D24" s="11">
        <v>4384932.5</v>
      </c>
      <c r="E24" s="11">
        <v>4677449.75</v>
      </c>
      <c r="F24" s="11">
        <f t="shared" ref="F24:J24" si="0">F40</f>
        <v>5433357.9028571434</v>
      </c>
      <c r="G24" s="11">
        <f t="shared" si="0"/>
        <v>721130.51998900285</v>
      </c>
      <c r="H24" s="11">
        <f t="shared" ref="H24" si="1">H40</f>
        <v>794391.1599999998</v>
      </c>
      <c r="I24" s="11">
        <f t="shared" si="0"/>
        <v>615237.46</v>
      </c>
      <c r="J24" s="11">
        <f t="shared" si="0"/>
        <v>615237.46</v>
      </c>
    </row>
    <row r="25" spans="1:12" ht="16.5" customHeight="1" x14ac:dyDescent="0.2">
      <c r="B25" s="3" t="s">
        <v>40</v>
      </c>
      <c r="C25" s="10" t="s">
        <v>56</v>
      </c>
      <c r="D25" s="12" t="s">
        <v>62</v>
      </c>
      <c r="E25" s="12" t="s">
        <v>62</v>
      </c>
      <c r="F25" s="12" t="s">
        <v>62</v>
      </c>
      <c r="G25" s="12" t="s">
        <v>62</v>
      </c>
      <c r="H25" s="12" t="s">
        <v>62</v>
      </c>
      <c r="I25" s="12" t="s">
        <v>62</v>
      </c>
      <c r="J25" s="12" t="s">
        <v>62</v>
      </c>
    </row>
    <row r="26" spans="1:12" s="5" customFormat="1" ht="16.5" customHeight="1" x14ac:dyDescent="0.2">
      <c r="B26" s="3" t="s">
        <v>39</v>
      </c>
      <c r="C26" s="10" t="s">
        <v>58</v>
      </c>
      <c r="D26" s="11">
        <f t="shared" ref="D26:J26" si="2">SUM(D24:D25)</f>
        <v>4384932.5</v>
      </c>
      <c r="E26" s="11">
        <f t="shared" ref="E26:G26" si="3">SUM(E24:E25)</f>
        <v>4677449.75</v>
      </c>
      <c r="F26" s="11">
        <f t="shared" si="3"/>
        <v>5433357.9028571434</v>
      </c>
      <c r="G26" s="11">
        <f t="shared" si="3"/>
        <v>721130.51998900285</v>
      </c>
      <c r="H26" s="11">
        <f t="shared" ref="H26" si="4">SUM(H24:H25)</f>
        <v>794391.1599999998</v>
      </c>
      <c r="I26" s="11">
        <f t="shared" si="2"/>
        <v>615237.46</v>
      </c>
      <c r="J26" s="11">
        <f t="shared" si="2"/>
        <v>615237.46</v>
      </c>
    </row>
    <row r="27" spans="1:12" ht="16.5" customHeight="1" x14ac:dyDescent="0.2">
      <c r="B27" s="3" t="s">
        <v>50</v>
      </c>
      <c r="C27" s="10" t="s">
        <v>10</v>
      </c>
      <c r="D27" s="11">
        <v>4437432.5</v>
      </c>
      <c r="E27" s="11">
        <v>4729546.67</v>
      </c>
      <c r="F27" s="11">
        <f>F119-F28</f>
        <v>5325014.7528571431</v>
      </c>
      <c r="G27" s="11">
        <f>G119-G28</f>
        <v>706750.91284851579</v>
      </c>
      <c r="H27" s="11">
        <f>H119-H28</f>
        <v>791900.9099999998</v>
      </c>
      <c r="I27" s="11">
        <f>I119-I28</f>
        <v>612583</v>
      </c>
      <c r="J27" s="11">
        <f>J119-J28</f>
        <v>612583</v>
      </c>
    </row>
    <row r="28" spans="1:12" ht="16.5" customHeight="1" x14ac:dyDescent="0.2">
      <c r="B28" s="3" t="s">
        <v>51</v>
      </c>
      <c r="C28" s="10" t="s">
        <v>57</v>
      </c>
      <c r="D28" s="11">
        <v>253500</v>
      </c>
      <c r="E28" s="11">
        <v>276500</v>
      </c>
      <c r="F28" s="11">
        <f>F160+F396++F270+F426+F440+F415</f>
        <v>199500</v>
      </c>
      <c r="G28" s="11">
        <f>G160+G396++G270+G426+G440+G415</f>
        <v>26478.200278717894</v>
      </c>
      <c r="H28" s="11">
        <f>H99</f>
        <v>32500.48</v>
      </c>
      <c r="I28" s="11">
        <f>I160+I396++I270+I426+I440+I415</f>
        <v>2654.46</v>
      </c>
      <c r="J28" s="11">
        <f>J160+J396++J270+J426+J440+J415</f>
        <v>2654.46</v>
      </c>
    </row>
    <row r="29" spans="1:12" s="5" customFormat="1" ht="16.5" customHeight="1" x14ac:dyDescent="0.2">
      <c r="B29" s="3" t="s">
        <v>52</v>
      </c>
      <c r="C29" s="10" t="s">
        <v>59</v>
      </c>
      <c r="D29" s="11">
        <f t="shared" ref="D29:E29" si="5">SUM(D27:D28)</f>
        <v>4690932.5</v>
      </c>
      <c r="E29" s="11">
        <f t="shared" si="5"/>
        <v>5006046.67</v>
      </c>
      <c r="F29" s="11">
        <f t="shared" ref="F29:J29" si="6">SUM(F27:F28)</f>
        <v>5524514.7528571431</v>
      </c>
      <c r="G29" s="11">
        <f t="shared" si="6"/>
        <v>733229.11312723369</v>
      </c>
      <c r="H29" s="11">
        <f t="shared" ref="H29" si="7">SUM(H27:H28)</f>
        <v>824401.38999999978</v>
      </c>
      <c r="I29" s="11">
        <f t="shared" si="6"/>
        <v>615237.46</v>
      </c>
      <c r="J29" s="11">
        <f t="shared" si="6"/>
        <v>615237.46</v>
      </c>
    </row>
    <row r="30" spans="1:12" s="5" customFormat="1" ht="16.5" customHeight="1" x14ac:dyDescent="0.2">
      <c r="B30" s="3" t="s">
        <v>53</v>
      </c>
      <c r="C30" s="10" t="s">
        <v>60</v>
      </c>
      <c r="D30" s="11">
        <f t="shared" ref="D30:J30" si="8">D26-D29</f>
        <v>-306000</v>
      </c>
      <c r="E30" s="11">
        <f t="shared" si="8"/>
        <v>-328596.91999999993</v>
      </c>
      <c r="F30" s="11">
        <f t="shared" si="8"/>
        <v>-91156.849999999627</v>
      </c>
      <c r="G30" s="11">
        <f t="shared" si="8"/>
        <v>-12098.593138230848</v>
      </c>
      <c r="H30" s="11">
        <f t="shared" ref="H30" si="9">H26-H29</f>
        <v>-30010.229999999981</v>
      </c>
      <c r="I30" s="11">
        <f t="shared" si="8"/>
        <v>0</v>
      </c>
      <c r="J30" s="11">
        <f t="shared" si="8"/>
        <v>0</v>
      </c>
    </row>
    <row r="31" spans="1:12" ht="16.5" customHeight="1" x14ac:dyDescent="0.2">
      <c r="B31" s="3" t="s">
        <v>54</v>
      </c>
      <c r="C31" s="10" t="s">
        <v>91</v>
      </c>
      <c r="D31" s="11">
        <v>306000</v>
      </c>
      <c r="E31" s="11">
        <v>328596.92</v>
      </c>
      <c r="F31" s="11">
        <v>91156.85</v>
      </c>
      <c r="G31" s="11">
        <f>F31/7.5345</f>
        <v>12098.593138230804</v>
      </c>
      <c r="H31" s="11">
        <v>30010.23</v>
      </c>
      <c r="I31" s="11">
        <f>E32</f>
        <v>0</v>
      </c>
      <c r="J31" s="11">
        <f>I32</f>
        <v>0</v>
      </c>
      <c r="L31" s="23"/>
    </row>
    <row r="32" spans="1:12" s="5" customFormat="1" ht="16.5" customHeight="1" x14ac:dyDescent="0.2">
      <c r="B32" s="3" t="s">
        <v>55</v>
      </c>
      <c r="C32" s="10" t="s">
        <v>61</v>
      </c>
      <c r="D32" s="11">
        <f>SUM(D30:D31)</f>
        <v>0</v>
      </c>
      <c r="E32" s="11">
        <f>SUM(E30:E31)</f>
        <v>0</v>
      </c>
      <c r="F32" s="11">
        <f t="shared" ref="F32:G32" si="10">SUM(F30:F31)</f>
        <v>3.7834979593753815E-10</v>
      </c>
      <c r="G32" s="11">
        <f t="shared" si="10"/>
        <v>-4.3655745685100555E-11</v>
      </c>
      <c r="H32" s="11">
        <f t="shared" ref="H32" si="11">SUM(H30:H31)</f>
        <v>0</v>
      </c>
      <c r="I32" s="11">
        <f>SUM(I30:I31)</f>
        <v>0</v>
      </c>
      <c r="J32" s="11">
        <f>SUM(J30:J31)</f>
        <v>0</v>
      </c>
    </row>
    <row r="33" spans="1:10" ht="14.25" x14ac:dyDescent="0.2">
      <c r="B33" s="8"/>
      <c r="C33" s="9"/>
      <c r="D33" s="8"/>
      <c r="E33" s="8"/>
      <c r="F33" s="8"/>
      <c r="G33" s="8"/>
      <c r="H33" s="70"/>
      <c r="I33" s="8"/>
    </row>
    <row r="34" spans="1:10" ht="12.75" customHeight="1" x14ac:dyDescent="0.2">
      <c r="B34" s="8"/>
      <c r="C34" s="9"/>
      <c r="D34" s="8"/>
      <c r="E34" s="8"/>
      <c r="F34" s="8"/>
      <c r="G34" s="8"/>
      <c r="H34" s="70"/>
      <c r="I34" s="8"/>
    </row>
    <row r="35" spans="1:10" ht="6" customHeight="1" x14ac:dyDescent="0.2">
      <c r="B35" s="8"/>
      <c r="C35" s="8"/>
      <c r="D35" s="8"/>
      <c r="E35" s="8"/>
      <c r="F35" s="8"/>
      <c r="G35" s="8"/>
      <c r="H35" s="70"/>
      <c r="I35" s="8"/>
    </row>
    <row r="36" spans="1:10" ht="39" customHeight="1" x14ac:dyDescent="0.2">
      <c r="A36" s="114" t="s">
        <v>127</v>
      </c>
      <c r="B36" s="114"/>
      <c r="C36" s="114"/>
      <c r="D36" s="114"/>
      <c r="E36" s="114"/>
      <c r="F36" s="114"/>
      <c r="G36" s="114"/>
      <c r="H36" s="114"/>
      <c r="I36" s="114"/>
    </row>
    <row r="37" spans="1:10" x14ac:dyDescent="0.2">
      <c r="B37" s="115" t="s">
        <v>1</v>
      </c>
      <c r="C37" s="116"/>
      <c r="D37" s="116"/>
      <c r="E37" s="116"/>
      <c r="F37" s="116"/>
      <c r="G37" s="116"/>
      <c r="H37" s="116"/>
      <c r="I37" s="116"/>
      <c r="J37" s="35"/>
    </row>
    <row r="38" spans="1:10" ht="25.5" x14ac:dyDescent="0.2">
      <c r="A38" s="3" t="s">
        <v>16</v>
      </c>
      <c r="B38" s="51" t="s">
        <v>3</v>
      </c>
      <c r="C38" s="51" t="s">
        <v>128</v>
      </c>
      <c r="D38" s="3" t="s">
        <v>99</v>
      </c>
      <c r="E38" s="3" t="s">
        <v>104</v>
      </c>
      <c r="F38" s="3" t="s">
        <v>111</v>
      </c>
      <c r="G38" s="3" t="s">
        <v>110</v>
      </c>
      <c r="H38" s="3" t="s">
        <v>181</v>
      </c>
      <c r="I38" s="3" t="s">
        <v>100</v>
      </c>
      <c r="J38" s="3" t="s">
        <v>109</v>
      </c>
    </row>
    <row r="39" spans="1:10" x14ac:dyDescent="0.2">
      <c r="A39" s="4"/>
      <c r="B39" s="2"/>
      <c r="C39" s="2"/>
      <c r="D39" s="3" t="s">
        <v>112</v>
      </c>
      <c r="E39" s="3" t="s">
        <v>112</v>
      </c>
      <c r="F39" s="3" t="s">
        <v>112</v>
      </c>
      <c r="G39" s="3" t="s">
        <v>113</v>
      </c>
      <c r="H39" s="3" t="s">
        <v>113</v>
      </c>
      <c r="I39" s="3" t="s">
        <v>113</v>
      </c>
      <c r="J39" s="3" t="s">
        <v>113</v>
      </c>
    </row>
    <row r="40" spans="1:10" x14ac:dyDescent="0.2">
      <c r="A40" s="4"/>
      <c r="B40" s="2">
        <v>6</v>
      </c>
      <c r="C40" s="2" t="s">
        <v>5</v>
      </c>
      <c r="D40" s="60" t="e">
        <f>SUM(D42+D50+D53+D56+D60)</f>
        <v>#REF!</v>
      </c>
      <c r="E40" s="60" t="e">
        <f>SUM(E42+E50+E53+E56+E60)</f>
        <v>#REF!</v>
      </c>
      <c r="F40" s="60">
        <f>SUM(F42+F50+F53+F56+F60)</f>
        <v>5433357.9028571434</v>
      </c>
      <c r="G40" s="60">
        <f>SUM(G42+G50+G53+G56+G60)</f>
        <v>721130.51998900285</v>
      </c>
      <c r="H40" s="60">
        <f>SUM(H42+H50+H53+H56+H60)</f>
        <v>794391.1599999998</v>
      </c>
      <c r="I40" s="60">
        <f t="shared" ref="I40:J40" si="12">SUM(I42+I50+I53+I56+I60)</f>
        <v>615237.46</v>
      </c>
      <c r="J40" s="60">
        <f t="shared" si="12"/>
        <v>615237.46</v>
      </c>
    </row>
    <row r="41" spans="1:10" x14ac:dyDescent="0.2">
      <c r="A41" s="4"/>
      <c r="B41" s="2"/>
      <c r="C41" s="2"/>
      <c r="D41" s="60"/>
      <c r="E41" s="60"/>
      <c r="F41" s="60"/>
      <c r="G41" s="60"/>
      <c r="H41" s="60"/>
      <c r="I41" s="60"/>
      <c r="J41" s="60"/>
    </row>
    <row r="42" spans="1:10" ht="15" customHeight="1" x14ac:dyDescent="0.2">
      <c r="A42" s="4"/>
      <c r="B42" s="2">
        <v>63</v>
      </c>
      <c r="C42" s="2" t="s">
        <v>46</v>
      </c>
      <c r="D42" s="60" t="e">
        <f>SUM(D43:D47)</f>
        <v>#REF!</v>
      </c>
      <c r="E42" s="60" t="e">
        <f>SUM(E43:E47)</f>
        <v>#REF!</v>
      </c>
      <c r="F42" s="60">
        <f>SUM(F43:F47)</f>
        <v>3695595.0928571429</v>
      </c>
      <c r="G42" s="60">
        <f>SUM(G43:G47)</f>
        <v>490489.75948731072</v>
      </c>
      <c r="H42" s="60">
        <f>SUM(H43:H47)</f>
        <v>555668.70999999985</v>
      </c>
      <c r="I42" s="60">
        <f t="shared" ref="I42:J42" si="13">SUM(I43:I47)</f>
        <v>477084.32999999996</v>
      </c>
      <c r="J42" s="60">
        <f t="shared" si="13"/>
        <v>477084.32999999996</v>
      </c>
    </row>
    <row r="43" spans="1:10" ht="15" customHeight="1" x14ac:dyDescent="0.2">
      <c r="A43" s="4">
        <v>63</v>
      </c>
      <c r="B43" s="4"/>
      <c r="C43" s="4" t="s">
        <v>117</v>
      </c>
      <c r="D43" s="61" t="e">
        <f>D303</f>
        <v>#REF!</v>
      </c>
      <c r="E43" s="61" t="e">
        <f>E303</f>
        <v>#REF!</v>
      </c>
      <c r="F43" s="61">
        <f>F303</f>
        <v>3000</v>
      </c>
      <c r="G43" s="61">
        <f>G303</f>
        <v>398.16842524387812</v>
      </c>
      <c r="H43" s="61">
        <f>H303</f>
        <v>0</v>
      </c>
      <c r="I43" s="61">
        <f t="shared" ref="I43:J43" si="14">I303</f>
        <v>398.17</v>
      </c>
      <c r="J43" s="61">
        <f t="shared" si="14"/>
        <v>398.17</v>
      </c>
    </row>
    <row r="44" spans="1:10" ht="15" customHeight="1" x14ac:dyDescent="0.2">
      <c r="A44" s="4">
        <v>52</v>
      </c>
      <c r="B44" s="4"/>
      <c r="C44" s="4" t="s">
        <v>199</v>
      </c>
      <c r="D44" s="61"/>
      <c r="E44" s="61"/>
      <c r="F44" s="61"/>
      <c r="G44" s="61"/>
      <c r="H44" s="61">
        <f>H429+H431</f>
        <v>1954.62</v>
      </c>
      <c r="I44" s="61"/>
      <c r="J44" s="61"/>
    </row>
    <row r="45" spans="1:10" x14ac:dyDescent="0.2">
      <c r="A45" s="4">
        <v>53</v>
      </c>
      <c r="B45" s="4"/>
      <c r="C45" s="4" t="s">
        <v>118</v>
      </c>
      <c r="D45" s="61">
        <f>D164+D287+D291+D265+D268+D424</f>
        <v>3263250</v>
      </c>
      <c r="E45" s="61">
        <f>E164+E287+E291+E265+E268+E424</f>
        <v>3392750</v>
      </c>
      <c r="F45" s="61">
        <f>F164+F265+F268+F309+F424</f>
        <v>3356750</v>
      </c>
      <c r="G45" s="61">
        <f>G164+G265+G268+G309+G424</f>
        <v>445517.287145796</v>
      </c>
      <c r="H45" s="61">
        <f>H164+H365+H265+H268+H309+H370+H424</f>
        <v>537452.10999999987</v>
      </c>
      <c r="I45" s="61">
        <f>I164+I265+I268+I309+I424</f>
        <v>445517.27999999997</v>
      </c>
      <c r="J45" s="61">
        <f>J164+J265+J268+J309+J424</f>
        <v>445517.27999999997</v>
      </c>
    </row>
    <row r="46" spans="1:10" x14ac:dyDescent="0.2">
      <c r="A46" s="4">
        <v>55</v>
      </c>
      <c r="B46" s="4"/>
      <c r="C46" s="4" t="s">
        <v>119</v>
      </c>
      <c r="D46" s="61">
        <f t="shared" ref="D46:J46" si="15">D217+D221+D244+D235+D259+D273+D283+D296+D415</f>
        <v>150400</v>
      </c>
      <c r="E46" s="61">
        <f t="shared" si="15"/>
        <v>170400</v>
      </c>
      <c r="F46" s="61">
        <f t="shared" si="15"/>
        <v>242341.94285714289</v>
      </c>
      <c r="G46" s="61">
        <f t="shared" si="15"/>
        <v>32164.303252656828</v>
      </c>
      <c r="H46" s="61">
        <f t="shared" si="15"/>
        <v>16261.98</v>
      </c>
      <c r="I46" s="61">
        <f t="shared" si="15"/>
        <v>31168.879999999997</v>
      </c>
      <c r="J46" s="61">
        <f t="shared" si="15"/>
        <v>31168.879999999997</v>
      </c>
    </row>
    <row r="47" spans="1:10" x14ac:dyDescent="0.2">
      <c r="A47" s="4">
        <v>51</v>
      </c>
      <c r="B47" s="4"/>
      <c r="C47" s="4" t="s">
        <v>120</v>
      </c>
      <c r="D47" s="61">
        <f>D447+D456</f>
        <v>117236.86</v>
      </c>
      <c r="E47" s="61">
        <f>E447+E456</f>
        <v>63500</v>
      </c>
      <c r="F47" s="61">
        <f>F456</f>
        <v>93503.15</v>
      </c>
      <c r="G47" s="61">
        <f>G456</f>
        <v>12410.000663614041</v>
      </c>
      <c r="H47" s="61"/>
      <c r="I47" s="61">
        <f t="shared" ref="I47:J47" si="16">I456</f>
        <v>0</v>
      </c>
      <c r="J47" s="61">
        <f t="shared" si="16"/>
        <v>0</v>
      </c>
    </row>
    <row r="48" spans="1:10" hidden="1" x14ac:dyDescent="0.2">
      <c r="A48" s="4"/>
      <c r="B48" s="4">
        <v>638</v>
      </c>
      <c r="C48" s="4" t="s">
        <v>47</v>
      </c>
      <c r="D48" s="61">
        <f>D314+D447+D456</f>
        <v>117236.86</v>
      </c>
      <c r="E48" s="61">
        <f>E314+E447+E456</f>
        <v>63500</v>
      </c>
      <c r="F48" s="61">
        <f>F314</f>
        <v>0</v>
      </c>
      <c r="G48" s="61">
        <f>G314</f>
        <v>0</v>
      </c>
      <c r="H48" s="61">
        <f>H314</f>
        <v>0</v>
      </c>
      <c r="I48" s="60"/>
      <c r="J48" s="60"/>
    </row>
    <row r="49" spans="1:13" x14ac:dyDescent="0.2">
      <c r="A49" s="4"/>
      <c r="B49" s="2"/>
      <c r="C49" s="2"/>
      <c r="D49" s="61"/>
      <c r="E49" s="61"/>
      <c r="F49" s="61"/>
      <c r="G49" s="61"/>
      <c r="H49" s="61"/>
      <c r="I49" s="62"/>
      <c r="J49" s="62"/>
    </row>
    <row r="50" spans="1:13" x14ac:dyDescent="0.2">
      <c r="A50" s="4"/>
      <c r="B50" s="2">
        <v>64</v>
      </c>
      <c r="C50" s="2" t="s">
        <v>7</v>
      </c>
      <c r="D50" s="60">
        <f>D51</f>
        <v>150</v>
      </c>
      <c r="E50" s="60">
        <f>E51</f>
        <v>150</v>
      </c>
      <c r="F50" s="60">
        <f>F51</f>
        <v>40</v>
      </c>
      <c r="G50" s="60">
        <f>G51</f>
        <v>5.3089123365850419</v>
      </c>
      <c r="H50" s="60">
        <f>H51</f>
        <v>5.31</v>
      </c>
      <c r="I50" s="60">
        <v>5.31</v>
      </c>
      <c r="J50" s="60">
        <f>I50</f>
        <v>5.31</v>
      </c>
    </row>
    <row r="51" spans="1:13" x14ac:dyDescent="0.2">
      <c r="A51" s="4">
        <v>32</v>
      </c>
      <c r="B51" s="4"/>
      <c r="C51" s="4" t="s">
        <v>121</v>
      </c>
      <c r="D51" s="61">
        <v>150</v>
      </c>
      <c r="E51" s="61">
        <v>150</v>
      </c>
      <c r="F51" s="61">
        <v>40</v>
      </c>
      <c r="G51" s="36">
        <f>F51/7.5345</f>
        <v>5.3089123365850419</v>
      </c>
      <c r="H51" s="36">
        <v>5.31</v>
      </c>
      <c r="I51" s="61">
        <v>5.31</v>
      </c>
      <c r="J51" s="61">
        <f>I51</f>
        <v>5.31</v>
      </c>
    </row>
    <row r="52" spans="1:13" x14ac:dyDescent="0.2">
      <c r="A52" s="4"/>
      <c r="B52" s="4"/>
      <c r="C52" s="4"/>
      <c r="D52" s="61"/>
      <c r="E52" s="61"/>
      <c r="F52" s="61"/>
      <c r="G52" s="61"/>
      <c r="H52" s="61"/>
      <c r="I52" s="61"/>
      <c r="J52" s="61"/>
    </row>
    <row r="53" spans="1:13" x14ac:dyDescent="0.2">
      <c r="A53" s="4"/>
      <c r="B53" s="2">
        <v>65</v>
      </c>
      <c r="C53" s="2" t="s">
        <v>49</v>
      </c>
      <c r="D53" s="60">
        <f>D54</f>
        <v>132600</v>
      </c>
      <c r="E53" s="60">
        <f>E54</f>
        <v>132600</v>
      </c>
      <c r="F53" s="60">
        <f>F54</f>
        <v>165815.6</v>
      </c>
      <c r="G53" s="60">
        <f>G54</f>
        <v>22007.512110956268</v>
      </c>
      <c r="H53" s="60">
        <f>H54</f>
        <v>15595.47</v>
      </c>
      <c r="I53" s="60">
        <f>I227+I231+I212</f>
        <v>24007.51</v>
      </c>
      <c r="J53" s="60">
        <f>J227+J231+J212</f>
        <v>24007.51</v>
      </c>
    </row>
    <row r="54" spans="1:13" ht="14.25" customHeight="1" x14ac:dyDescent="0.2">
      <c r="A54" s="4">
        <v>47</v>
      </c>
      <c r="B54" s="4"/>
      <c r="C54" s="4" t="s">
        <v>122</v>
      </c>
      <c r="D54" s="61">
        <f t="shared" ref="D54:J54" si="17">D212+D226</f>
        <v>132600</v>
      </c>
      <c r="E54" s="61">
        <f t="shared" si="17"/>
        <v>132600</v>
      </c>
      <c r="F54" s="61">
        <f t="shared" si="17"/>
        <v>165815.6</v>
      </c>
      <c r="G54" s="61">
        <f t="shared" si="17"/>
        <v>22007.512110956268</v>
      </c>
      <c r="H54" s="61">
        <f t="shared" si="17"/>
        <v>15595.47</v>
      </c>
      <c r="I54" s="61">
        <f t="shared" si="17"/>
        <v>24007.51</v>
      </c>
      <c r="J54" s="61">
        <f t="shared" si="17"/>
        <v>24007.51</v>
      </c>
    </row>
    <row r="55" spans="1:13" x14ac:dyDescent="0.2">
      <c r="A55" s="4"/>
      <c r="B55" s="4"/>
      <c r="C55" s="4"/>
      <c r="D55" s="61"/>
      <c r="E55" s="61"/>
      <c r="F55" s="61"/>
      <c r="G55" s="61"/>
      <c r="H55" s="61"/>
      <c r="I55" s="61"/>
      <c r="J55" s="61"/>
    </row>
    <row r="56" spans="1:13" x14ac:dyDescent="0.2">
      <c r="A56" s="4"/>
      <c r="B56" s="2">
        <v>66</v>
      </c>
      <c r="C56" s="2" t="s">
        <v>48</v>
      </c>
      <c r="D56" s="60">
        <f>SUM(D57:D58)</f>
        <v>69850</v>
      </c>
      <c r="E56" s="60">
        <f>SUM(E57:E58)</f>
        <v>71700</v>
      </c>
      <c r="F56" s="60">
        <f>SUM(F57:F58)</f>
        <v>54700</v>
      </c>
      <c r="G56" s="60">
        <f>SUM(G57:G58)</f>
        <v>7259.9376202800449</v>
      </c>
      <c r="H56" s="60">
        <f>SUM(H57:H58)</f>
        <v>7259.94</v>
      </c>
      <c r="I56" s="60">
        <v>9496.31</v>
      </c>
      <c r="J56" s="60">
        <f>I56</f>
        <v>9496.31</v>
      </c>
    </row>
    <row r="57" spans="1:13" x14ac:dyDescent="0.2">
      <c r="A57" s="4">
        <v>32</v>
      </c>
      <c r="B57" s="4"/>
      <c r="C57" s="4" t="s">
        <v>121</v>
      </c>
      <c r="D57" s="61">
        <v>69850</v>
      </c>
      <c r="E57" s="61">
        <v>71700</v>
      </c>
      <c r="F57" s="61">
        <v>54700</v>
      </c>
      <c r="G57" s="36">
        <f>F57/7.5345</f>
        <v>7259.9376202800449</v>
      </c>
      <c r="H57" s="36">
        <v>7259.94</v>
      </c>
      <c r="I57" s="61">
        <v>9496.31</v>
      </c>
      <c r="J57" s="61">
        <v>9496.31</v>
      </c>
    </row>
    <row r="58" spans="1:13" hidden="1" x14ac:dyDescent="0.2">
      <c r="A58" s="4"/>
      <c r="B58" s="4">
        <v>663</v>
      </c>
      <c r="C58" s="4" t="s">
        <v>81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0"/>
      <c r="J58" s="60"/>
    </row>
    <row r="59" spans="1:13" x14ac:dyDescent="0.2">
      <c r="A59" s="4"/>
      <c r="B59" s="4"/>
      <c r="C59" s="4"/>
      <c r="D59" s="61"/>
      <c r="E59" s="61"/>
      <c r="F59" s="61"/>
      <c r="G59" s="61"/>
      <c r="H59" s="61"/>
      <c r="I59" s="60"/>
      <c r="J59" s="60"/>
    </row>
    <row r="60" spans="1:13" x14ac:dyDescent="0.2">
      <c r="A60" s="4"/>
      <c r="B60" s="2">
        <v>67</v>
      </c>
      <c r="C60" s="2" t="s">
        <v>6</v>
      </c>
      <c r="D60" s="60">
        <f>SUM(D61:D62)</f>
        <v>638445.64</v>
      </c>
      <c r="E60" s="60">
        <f>SUM(E61:E62)</f>
        <v>833349.75</v>
      </c>
      <c r="F60" s="60">
        <f>SUM(F61:F63)</f>
        <v>1517207.21</v>
      </c>
      <c r="G60" s="60">
        <f>SUM(G61:G63)</f>
        <v>201368.0018581193</v>
      </c>
      <c r="H60" s="60">
        <f>SUM(H61:H63)</f>
        <v>215861.73</v>
      </c>
      <c r="I60" s="60">
        <f t="shared" ref="I60:J60" si="18">SUM(I61:I63)</f>
        <v>104644</v>
      </c>
      <c r="J60" s="60">
        <f t="shared" si="18"/>
        <v>104644</v>
      </c>
    </row>
    <row r="61" spans="1:13" x14ac:dyDescent="0.2">
      <c r="A61" s="4">
        <v>11</v>
      </c>
      <c r="B61" s="4"/>
      <c r="C61" s="4" t="s">
        <v>123</v>
      </c>
      <c r="D61" s="61">
        <f>D179+D188+D358</f>
        <v>138451.64000000001</v>
      </c>
      <c r="E61" s="61">
        <f>E179+E188+E358</f>
        <v>187161.5</v>
      </c>
      <c r="F61" s="61">
        <f>F179+F188+F358+F420+F447</f>
        <v>214755.86</v>
      </c>
      <c r="G61" s="61">
        <f>G179+G188+G358+G420+G447</f>
        <v>28503.000862698256</v>
      </c>
      <c r="H61" s="61">
        <f>H179+H188+H206+H358+H420+H447</f>
        <v>37633.410000000003</v>
      </c>
      <c r="I61" s="61">
        <f>I179+I188+I358+I420+I447</f>
        <v>24189</v>
      </c>
      <c r="J61" s="61">
        <f>J179+J188+J358+J420+J447</f>
        <v>24189</v>
      </c>
      <c r="M61" s="21"/>
    </row>
    <row r="62" spans="1:13" x14ac:dyDescent="0.2">
      <c r="A62" s="4">
        <v>48</v>
      </c>
      <c r="B62" s="63"/>
      <c r="C62" s="4" t="s">
        <v>124</v>
      </c>
      <c r="D62" s="61">
        <f>D134+D144+D382</f>
        <v>499994</v>
      </c>
      <c r="E62" s="61">
        <f>E134+E144+E382</f>
        <v>646188.25</v>
      </c>
      <c r="F62" s="61">
        <f>F134+F144+F382</f>
        <v>1208948.2</v>
      </c>
      <c r="G62" s="61">
        <f>G134+G144+G382</f>
        <v>160455.00033180701</v>
      </c>
      <c r="H62" s="61">
        <f>H134+H144+H382+H389</f>
        <v>165818.32</v>
      </c>
      <c r="I62" s="61">
        <f>I134+I144+I382</f>
        <v>80455</v>
      </c>
      <c r="J62" s="61">
        <f>J134+J144+J382</f>
        <v>80455</v>
      </c>
      <c r="M62" s="21"/>
    </row>
    <row r="63" spans="1:13" x14ac:dyDescent="0.2">
      <c r="A63" s="4">
        <v>51</v>
      </c>
      <c r="B63" s="63"/>
      <c r="C63" s="4" t="s">
        <v>125</v>
      </c>
      <c r="D63" s="61"/>
      <c r="E63" s="61"/>
      <c r="F63" s="61">
        <f t="shared" ref="F63:J63" si="19">F456</f>
        <v>93503.15</v>
      </c>
      <c r="G63" s="61">
        <f t="shared" si="19"/>
        <v>12410.000663614041</v>
      </c>
      <c r="H63" s="61">
        <f t="shared" ref="H63" si="20">H456</f>
        <v>12410.000000000002</v>
      </c>
      <c r="I63" s="61">
        <f t="shared" si="19"/>
        <v>0</v>
      </c>
      <c r="J63" s="61">
        <f t="shared" si="19"/>
        <v>0</v>
      </c>
      <c r="M63" s="21"/>
    </row>
    <row r="64" spans="1:13" x14ac:dyDescent="0.2">
      <c r="A64" s="4"/>
      <c r="B64" s="22"/>
      <c r="C64" s="4"/>
      <c r="D64" s="61"/>
      <c r="E64" s="61"/>
      <c r="F64" s="61"/>
      <c r="G64" s="61"/>
      <c r="H64" s="61"/>
      <c r="I64" s="60"/>
      <c r="J64" s="60"/>
    </row>
    <row r="65" spans="1:13" ht="12.75" customHeight="1" x14ac:dyDescent="0.2">
      <c r="A65" s="4"/>
      <c r="B65" s="117" t="s">
        <v>174</v>
      </c>
      <c r="C65" s="118"/>
      <c r="D65" s="60" t="e">
        <f>D40</f>
        <v>#REF!</v>
      </c>
      <c r="E65" s="60" t="e">
        <f>E40</f>
        <v>#REF!</v>
      </c>
      <c r="F65" s="60">
        <f>F40</f>
        <v>5433357.9028571434</v>
      </c>
      <c r="G65" s="60">
        <f>G40</f>
        <v>721130.51998900285</v>
      </c>
      <c r="H65" s="60">
        <f>H40</f>
        <v>794391.1599999998</v>
      </c>
      <c r="I65" s="60">
        <f t="shared" ref="I65:J65" si="21">I40</f>
        <v>615237.46</v>
      </c>
      <c r="J65" s="60">
        <f t="shared" si="21"/>
        <v>615237.46</v>
      </c>
      <c r="L65" s="23"/>
      <c r="M65" s="23"/>
    </row>
    <row r="66" spans="1:13" ht="12.75" customHeight="1" x14ac:dyDescent="0.2">
      <c r="A66" s="4"/>
      <c r="B66" s="64"/>
      <c r="C66" s="65"/>
      <c r="D66" s="60"/>
      <c r="E66" s="60"/>
      <c r="F66" s="60"/>
      <c r="G66" s="60"/>
      <c r="H66" s="60"/>
      <c r="I66" s="60"/>
      <c r="J66" s="60"/>
      <c r="L66" s="23"/>
      <c r="M66" s="23"/>
    </row>
    <row r="67" spans="1:13" ht="12.75" customHeight="1" x14ac:dyDescent="0.2">
      <c r="A67" s="4"/>
      <c r="B67" s="2">
        <v>3</v>
      </c>
      <c r="C67" s="2" t="s">
        <v>129</v>
      </c>
      <c r="D67" s="60" t="e">
        <f>SUM(D69+D76+D87+D101+#REF!)</f>
        <v>#REF!</v>
      </c>
      <c r="E67" s="60" t="e">
        <f>SUM(E69+E76+E87+E101+#REF!)</f>
        <v>#REF!</v>
      </c>
      <c r="F67" s="60">
        <f>SUM(F69+F76+F87+F92)</f>
        <v>5323357.1628571432</v>
      </c>
      <c r="G67" s="60">
        <f t="shared" ref="G67:J67" si="22">SUM(G69+G76+G87+G92)</f>
        <v>706530.91284851579</v>
      </c>
      <c r="H67" s="60">
        <f>SUM(H69+H76+H87+H92+H96)</f>
        <v>791900.90999999992</v>
      </c>
      <c r="I67" s="60">
        <f t="shared" si="22"/>
        <v>610836.69000000006</v>
      </c>
      <c r="J67" s="60">
        <f t="shared" si="22"/>
        <v>610836.69000000006</v>
      </c>
      <c r="L67" s="23"/>
      <c r="M67" s="23"/>
    </row>
    <row r="68" spans="1:13" ht="12.75" customHeight="1" x14ac:dyDescent="0.2">
      <c r="A68" s="4"/>
      <c r="B68" s="2"/>
      <c r="C68" s="2"/>
      <c r="D68" s="60"/>
      <c r="E68" s="60"/>
      <c r="F68" s="60"/>
      <c r="G68" s="60"/>
      <c r="H68" s="60"/>
      <c r="I68" s="60"/>
      <c r="J68" s="60"/>
      <c r="L68" s="23"/>
      <c r="M68" s="23"/>
    </row>
    <row r="69" spans="1:13" ht="12.75" customHeight="1" x14ac:dyDescent="0.2">
      <c r="A69" s="4"/>
      <c r="B69" s="2">
        <v>31</v>
      </c>
      <c r="C69" s="2" t="s">
        <v>17</v>
      </c>
      <c r="D69" s="60">
        <f>SUM(D70:D73)</f>
        <v>3158175</v>
      </c>
      <c r="E69" s="60">
        <f t="shared" ref="E69" si="23">SUM(E70:E73)</f>
        <v>3217253.28</v>
      </c>
      <c r="F69" s="60">
        <f>SUM(F70:F74)</f>
        <v>3333894.1328571429</v>
      </c>
      <c r="G69" s="60">
        <f t="shared" ref="G69:J69" si="24">SUM(G70:G74)</f>
        <v>442483.79226984439</v>
      </c>
      <c r="H69" s="60">
        <f t="shared" ref="H69" si="25">SUM(H70:H74)</f>
        <v>498069.52</v>
      </c>
      <c r="I69" s="60">
        <f t="shared" si="24"/>
        <v>426688.85000000003</v>
      </c>
      <c r="J69" s="60">
        <f t="shared" si="24"/>
        <v>426688.85000000003</v>
      </c>
      <c r="L69" s="23"/>
      <c r="M69" s="23"/>
    </row>
    <row r="70" spans="1:13" ht="12.75" customHeight="1" x14ac:dyDescent="0.2">
      <c r="A70" s="4">
        <v>11</v>
      </c>
      <c r="B70" s="4"/>
      <c r="C70" s="4" t="s">
        <v>123</v>
      </c>
      <c r="D70" s="61">
        <f>E359+D448</f>
        <v>20880</v>
      </c>
      <c r="E70" s="61">
        <f>F359+E448</f>
        <v>26454.6</v>
      </c>
      <c r="F70" s="61">
        <f>F359+F448</f>
        <v>30503.839999999997</v>
      </c>
      <c r="G70" s="61">
        <f>G359+G448</f>
        <v>4048.5553122304063</v>
      </c>
      <c r="H70" s="61">
        <f>H359+H448</f>
        <v>1924.55</v>
      </c>
      <c r="I70" s="61">
        <f>I359+I448</f>
        <v>0</v>
      </c>
      <c r="J70" s="61">
        <f>J359+J448</f>
        <v>0</v>
      </c>
      <c r="L70" s="23"/>
      <c r="M70" s="23"/>
    </row>
    <row r="71" spans="1:13" ht="12.75" customHeight="1" x14ac:dyDescent="0.2">
      <c r="A71" s="4">
        <v>47</v>
      </c>
      <c r="B71" s="4"/>
      <c r="C71" s="4" t="s">
        <v>122</v>
      </c>
      <c r="D71" s="61">
        <f t="shared" ref="D71:J71" si="26">D227</f>
        <v>44000</v>
      </c>
      <c r="E71" s="61">
        <f t="shared" si="26"/>
        <v>44000</v>
      </c>
      <c r="F71" s="61">
        <f t="shared" si="26"/>
        <v>64420</v>
      </c>
      <c r="G71" s="61">
        <f t="shared" si="26"/>
        <v>8550.0033180702103</v>
      </c>
      <c r="H71" s="61">
        <f t="shared" ref="H71" si="27">H227</f>
        <v>8550.02</v>
      </c>
      <c r="I71" s="61">
        <f t="shared" si="26"/>
        <v>8550</v>
      </c>
      <c r="J71" s="61">
        <f t="shared" si="26"/>
        <v>8550</v>
      </c>
      <c r="L71" s="23"/>
      <c r="M71" s="23"/>
    </row>
    <row r="72" spans="1:13" ht="12.75" customHeight="1" x14ac:dyDescent="0.2">
      <c r="A72" s="4">
        <v>51</v>
      </c>
      <c r="B72" s="63"/>
      <c r="C72" s="4" t="s">
        <v>125</v>
      </c>
      <c r="D72" s="61">
        <f>D457</f>
        <v>89545</v>
      </c>
      <c r="E72" s="61">
        <f t="shared" ref="E72:J72" si="28">E457</f>
        <v>51548.68</v>
      </c>
      <c r="F72" s="61">
        <f t="shared" si="28"/>
        <v>88503.15</v>
      </c>
      <c r="G72" s="61">
        <f t="shared" si="28"/>
        <v>11746.386621540911</v>
      </c>
      <c r="H72" s="61">
        <f t="shared" ref="H72" si="29">H457</f>
        <v>11746.390000000001</v>
      </c>
      <c r="I72" s="61">
        <f t="shared" si="28"/>
        <v>0</v>
      </c>
      <c r="J72" s="61">
        <f t="shared" si="28"/>
        <v>0</v>
      </c>
      <c r="L72" s="23"/>
      <c r="M72" s="23"/>
    </row>
    <row r="73" spans="1:13" ht="12.75" customHeight="1" x14ac:dyDescent="0.2">
      <c r="A73" s="4">
        <v>53</v>
      </c>
      <c r="B73" s="4"/>
      <c r="C73" s="4" t="s">
        <v>118</v>
      </c>
      <c r="D73" s="61">
        <f t="shared" ref="D73:J73" si="30">D165</f>
        <v>3003750</v>
      </c>
      <c r="E73" s="61">
        <f t="shared" si="30"/>
        <v>3095250</v>
      </c>
      <c r="F73" s="61">
        <f t="shared" si="30"/>
        <v>3095250</v>
      </c>
      <c r="G73" s="61">
        <f t="shared" si="30"/>
        <v>410810.27274537127</v>
      </c>
      <c r="H73" s="61">
        <f t="shared" ref="H73" si="31">H165</f>
        <v>468520</v>
      </c>
      <c r="I73" s="61">
        <f t="shared" si="30"/>
        <v>410810.27</v>
      </c>
      <c r="J73" s="61">
        <f t="shared" si="30"/>
        <v>410810.27</v>
      </c>
      <c r="L73" s="23"/>
      <c r="M73" s="23"/>
    </row>
    <row r="74" spans="1:13" ht="12.75" customHeight="1" x14ac:dyDescent="0.2">
      <c r="A74" s="4">
        <v>55</v>
      </c>
      <c r="B74" s="4"/>
      <c r="C74" s="4" t="s">
        <v>119</v>
      </c>
      <c r="D74" s="61"/>
      <c r="E74" s="61"/>
      <c r="F74" s="61">
        <f>F236+F245</f>
        <v>55217.142857142855</v>
      </c>
      <c r="G74" s="61">
        <f t="shared" ref="G74:J74" si="32">G236+G245</f>
        <v>7328.5742726316093</v>
      </c>
      <c r="H74" s="61">
        <f t="shared" ref="H74" si="33">H236+H245</f>
        <v>7328.5599999999995</v>
      </c>
      <c r="I74" s="61">
        <f t="shared" si="32"/>
        <v>7328.58</v>
      </c>
      <c r="J74" s="61">
        <f t="shared" si="32"/>
        <v>7328.58</v>
      </c>
      <c r="L74" s="23"/>
      <c r="M74" s="23"/>
    </row>
    <row r="75" spans="1:13" ht="12.75" customHeight="1" x14ac:dyDescent="0.2">
      <c r="A75" s="4"/>
      <c r="B75" s="4"/>
      <c r="C75" s="4"/>
      <c r="D75" s="61"/>
      <c r="E75" s="61"/>
      <c r="F75" s="61"/>
      <c r="G75" s="61"/>
      <c r="H75" s="61"/>
      <c r="I75" s="60"/>
      <c r="J75" s="60"/>
      <c r="L75" s="23"/>
      <c r="M75" s="23"/>
    </row>
    <row r="76" spans="1:13" ht="12.75" customHeight="1" x14ac:dyDescent="0.2">
      <c r="A76" s="4"/>
      <c r="B76" s="2">
        <v>32</v>
      </c>
      <c r="C76" s="2" t="s">
        <v>11</v>
      </c>
      <c r="D76" s="60">
        <f>SUM(D77:D85)</f>
        <v>0</v>
      </c>
      <c r="E76" s="60">
        <f t="shared" ref="E76" si="34">SUM(E77:E85)</f>
        <v>0</v>
      </c>
      <c r="F76" s="60">
        <f>SUM(F77:F85)</f>
        <v>1444375.1</v>
      </c>
      <c r="G76" s="60">
        <f t="shared" ref="G76:J76" si="35">SUM(G77:G85)</f>
        <v>191701.51967615631</v>
      </c>
      <c r="H76" s="60">
        <f t="shared" ref="H76" si="36">SUM(H77:H85)</f>
        <v>221017.81999999995</v>
      </c>
      <c r="I76" s="60">
        <f t="shared" si="35"/>
        <v>111802.25</v>
      </c>
      <c r="J76" s="60">
        <f t="shared" si="35"/>
        <v>111802.25</v>
      </c>
      <c r="L76" s="23"/>
      <c r="M76" s="23"/>
    </row>
    <row r="77" spans="1:13" ht="12.75" customHeight="1" x14ac:dyDescent="0.2">
      <c r="A77" s="4">
        <v>11</v>
      </c>
      <c r="B77" s="4"/>
      <c r="C77" s="4" t="s">
        <v>123</v>
      </c>
      <c r="D77" s="61" t="s">
        <v>130</v>
      </c>
      <c r="E77" s="61"/>
      <c r="F77" s="61">
        <f>F179+F452</f>
        <v>182594.43</v>
      </c>
      <c r="G77" s="61">
        <f>G179+G452</f>
        <v>24234.445550467848</v>
      </c>
      <c r="H77" s="61">
        <f>H179+H207+H452+H362</f>
        <v>35488.86</v>
      </c>
      <c r="I77" s="61">
        <f>I179+I452</f>
        <v>23969</v>
      </c>
      <c r="J77" s="61">
        <f>J179+J452</f>
        <v>23969</v>
      </c>
      <c r="L77" s="23"/>
      <c r="M77" s="23"/>
    </row>
    <row r="78" spans="1:13" ht="12.75" customHeight="1" x14ac:dyDescent="0.2">
      <c r="A78" s="4">
        <v>32</v>
      </c>
      <c r="B78" s="4"/>
      <c r="C78" s="4" t="s">
        <v>121</v>
      </c>
      <c r="D78" s="61"/>
      <c r="E78" s="61"/>
      <c r="F78" s="61">
        <f>F153</f>
        <v>70900</v>
      </c>
      <c r="G78" s="61">
        <f t="shared" ref="G78:J78" si="37">G153</f>
        <v>9410.0471165969866</v>
      </c>
      <c r="H78" s="61">
        <f t="shared" ref="H78" si="38">H153</f>
        <v>11025.519999999999</v>
      </c>
      <c r="I78" s="61">
        <f t="shared" si="37"/>
        <v>9435.26</v>
      </c>
      <c r="J78" s="61">
        <f t="shared" si="37"/>
        <v>9435.26</v>
      </c>
      <c r="L78" s="23"/>
      <c r="M78" s="23"/>
    </row>
    <row r="79" spans="1:13" ht="12.75" customHeight="1" x14ac:dyDescent="0.2">
      <c r="A79" s="4">
        <v>47</v>
      </c>
      <c r="B79" s="4"/>
      <c r="C79" s="4" t="s">
        <v>122</v>
      </c>
      <c r="D79" s="61"/>
      <c r="E79" s="61"/>
      <c r="F79" s="61">
        <f>F212+F231</f>
        <v>101395.6</v>
      </c>
      <c r="G79" s="61">
        <f>G212+G231</f>
        <v>13457.508792886056</v>
      </c>
      <c r="H79" s="61">
        <f>H212+H231</f>
        <v>7045.45</v>
      </c>
      <c r="I79" s="61">
        <f>I212+I231</f>
        <v>15457.509999999998</v>
      </c>
      <c r="J79" s="61">
        <f>J212+J231</f>
        <v>15457.509999999998</v>
      </c>
      <c r="L79" s="23"/>
      <c r="M79" s="23"/>
    </row>
    <row r="80" spans="1:13" ht="12.75" customHeight="1" x14ac:dyDescent="0.2">
      <c r="A80" s="4">
        <v>48</v>
      </c>
      <c r="B80" s="63"/>
      <c r="C80" s="4" t="s">
        <v>124</v>
      </c>
      <c r="D80" s="61"/>
      <c r="E80" s="61"/>
      <c r="F80" s="61">
        <f>F135+F145+F383</f>
        <v>719360.27</v>
      </c>
      <c r="G80" s="61">
        <f>G135+G145+G383</f>
        <v>95475.515296303667</v>
      </c>
      <c r="H80" s="61">
        <f>H135+H145+H383</f>
        <v>97819.68</v>
      </c>
      <c r="I80" s="61">
        <f>I135+I145+I383</f>
        <v>15475.52</v>
      </c>
      <c r="J80" s="61">
        <f>J135+J145+J383</f>
        <v>15475.52</v>
      </c>
      <c r="L80" s="23"/>
      <c r="M80" s="23"/>
    </row>
    <row r="81" spans="1:13" ht="12.75" customHeight="1" x14ac:dyDescent="0.2">
      <c r="A81" s="4">
        <v>51</v>
      </c>
      <c r="B81" s="63"/>
      <c r="C81" s="4" t="s">
        <v>125</v>
      </c>
      <c r="D81" s="61"/>
      <c r="E81" s="61"/>
      <c r="F81" s="61">
        <f>F461</f>
        <v>5000</v>
      </c>
      <c r="G81" s="61">
        <f t="shared" ref="G81:J81" si="39">G461</f>
        <v>663.61404207313024</v>
      </c>
      <c r="H81" s="61">
        <f t="shared" ref="H81" si="40">H461</f>
        <v>663.61</v>
      </c>
      <c r="I81" s="61">
        <f t="shared" si="39"/>
        <v>0</v>
      </c>
      <c r="J81" s="61">
        <f t="shared" si="39"/>
        <v>0</v>
      </c>
      <c r="L81" s="23"/>
      <c r="M81" s="23"/>
    </row>
    <row r="82" spans="1:13" ht="12.75" customHeight="1" x14ac:dyDescent="0.2">
      <c r="A82" s="4">
        <v>52</v>
      </c>
      <c r="B82" s="4"/>
      <c r="C82" s="4" t="s">
        <v>199</v>
      </c>
      <c r="D82" s="61"/>
      <c r="E82" s="61"/>
      <c r="F82" s="61"/>
      <c r="G82" s="61"/>
      <c r="H82" s="61">
        <f>H430</f>
        <v>1219.58</v>
      </c>
      <c r="I82" s="61"/>
      <c r="J82" s="61"/>
      <c r="L82" s="23"/>
      <c r="M82" s="23"/>
    </row>
    <row r="83" spans="1:13" ht="12.75" customHeight="1" x14ac:dyDescent="0.2">
      <c r="A83" s="4">
        <v>53</v>
      </c>
      <c r="B83" s="4"/>
      <c r="C83" s="4" t="s">
        <v>118</v>
      </c>
      <c r="D83" s="61"/>
      <c r="E83" s="61"/>
      <c r="F83" s="61">
        <f>F169+F309</f>
        <v>195000</v>
      </c>
      <c r="G83" s="61">
        <f>G169+G309</f>
        <v>25880.947640852079</v>
      </c>
      <c r="H83" s="61">
        <f>H169+H365+H309+H279+H255</f>
        <v>61476.160000000003</v>
      </c>
      <c r="I83" s="61">
        <f>I169+I309</f>
        <v>25880.95</v>
      </c>
      <c r="J83" s="61">
        <f>J169+J309</f>
        <v>25880.95</v>
      </c>
      <c r="L83" s="23"/>
      <c r="M83" s="23"/>
    </row>
    <row r="84" spans="1:13" ht="12.75" customHeight="1" x14ac:dyDescent="0.2">
      <c r="A84" s="4">
        <v>55</v>
      </c>
      <c r="B84" s="4"/>
      <c r="C84" s="4" t="s">
        <v>119</v>
      </c>
      <c r="D84" s="61"/>
      <c r="E84" s="61"/>
      <c r="F84" s="61">
        <f>F218+F222+F240+F249+F260+F274+F284+F297</f>
        <v>167124.79999999999</v>
      </c>
      <c r="G84" s="61">
        <f t="shared" ref="G84:J84" si="41">G218+G222+G240+G249+G260+G274+G284+G297</f>
        <v>22181.272811732699</v>
      </c>
      <c r="H84" s="61">
        <f t="shared" ref="H84" si="42">H218+H222+H240+H249+H260+H274+H284+H297</f>
        <v>6278.96</v>
      </c>
      <c r="I84" s="61">
        <f t="shared" si="41"/>
        <v>21185.839999999997</v>
      </c>
      <c r="J84" s="61">
        <f t="shared" si="41"/>
        <v>21185.839999999997</v>
      </c>
      <c r="L84" s="23"/>
      <c r="M84" s="23"/>
    </row>
    <row r="85" spans="1:13" ht="12.75" customHeight="1" x14ac:dyDescent="0.2">
      <c r="A85" s="4">
        <v>63</v>
      </c>
      <c r="B85" s="4"/>
      <c r="C85" s="4" t="s">
        <v>117</v>
      </c>
      <c r="D85" s="61"/>
      <c r="E85" s="61"/>
      <c r="F85" s="61">
        <f>F304</f>
        <v>3000</v>
      </c>
      <c r="G85" s="61">
        <f t="shared" ref="G85:J85" si="43">G304</f>
        <v>398.16842524387812</v>
      </c>
      <c r="H85" s="61">
        <f t="shared" ref="H85" si="44">H304</f>
        <v>0</v>
      </c>
      <c r="I85" s="61">
        <f t="shared" si="43"/>
        <v>398.17</v>
      </c>
      <c r="J85" s="61">
        <f t="shared" si="43"/>
        <v>398.17</v>
      </c>
      <c r="L85" s="23"/>
      <c r="M85" s="23"/>
    </row>
    <row r="86" spans="1:13" ht="12.75" customHeight="1" x14ac:dyDescent="0.2">
      <c r="A86" s="4"/>
      <c r="B86" s="4"/>
      <c r="C86" s="4"/>
      <c r="D86" s="61"/>
      <c r="E86" s="61"/>
      <c r="F86" s="61"/>
      <c r="G86" s="36"/>
      <c r="H86" s="36"/>
      <c r="I86" s="61"/>
      <c r="J86" s="61"/>
      <c r="L86" s="23"/>
      <c r="M86" s="23"/>
    </row>
    <row r="87" spans="1:13" ht="12.75" customHeight="1" x14ac:dyDescent="0.2">
      <c r="A87" s="4"/>
      <c r="B87" s="2">
        <v>34</v>
      </c>
      <c r="C87" s="2" t="s">
        <v>25</v>
      </c>
      <c r="D87" s="60">
        <f>D88</f>
        <v>12800</v>
      </c>
      <c r="E87" s="60">
        <f>E88</f>
        <v>12800</v>
      </c>
      <c r="F87" s="60">
        <f>SUM(F88:F90)</f>
        <v>4500</v>
      </c>
      <c r="G87" s="60">
        <f t="shared" ref="G87:J87" si="45">SUM(G88:G90)</f>
        <v>597.25263786581729</v>
      </c>
      <c r="H87" s="60">
        <f t="shared" ref="H87" si="46">SUM(H88:H90)</f>
        <v>766.36</v>
      </c>
      <c r="I87" s="60">
        <f t="shared" si="45"/>
        <v>597.25</v>
      </c>
      <c r="J87" s="60">
        <f t="shared" si="45"/>
        <v>597.25</v>
      </c>
      <c r="L87" s="23"/>
      <c r="M87" s="23"/>
    </row>
    <row r="88" spans="1:13" ht="12.75" customHeight="1" x14ac:dyDescent="0.2">
      <c r="A88" s="4">
        <v>48</v>
      </c>
      <c r="B88" s="63"/>
      <c r="C88" s="4" t="s">
        <v>124</v>
      </c>
      <c r="D88" s="61">
        <f>D310+D287</f>
        <v>12800</v>
      </c>
      <c r="E88" s="61">
        <f>E310+E287</f>
        <v>12800</v>
      </c>
      <c r="F88" s="61">
        <f>F140</f>
        <v>4000</v>
      </c>
      <c r="G88" s="61">
        <f t="shared" ref="G88:J88" si="47">G140</f>
        <v>530.89123365850423</v>
      </c>
      <c r="H88" s="61">
        <f t="shared" ref="H88" si="48">H140</f>
        <v>550</v>
      </c>
      <c r="I88" s="61">
        <f t="shared" si="47"/>
        <v>530.89</v>
      </c>
      <c r="J88" s="61">
        <f t="shared" si="47"/>
        <v>530.89</v>
      </c>
      <c r="L88" s="23"/>
      <c r="M88" s="23"/>
    </row>
    <row r="89" spans="1:13" ht="12.75" customHeight="1" x14ac:dyDescent="0.2">
      <c r="A89" s="4">
        <v>53</v>
      </c>
      <c r="B89" s="4"/>
      <c r="C89" s="4" t="s">
        <v>118</v>
      </c>
      <c r="D89" s="61"/>
      <c r="E89" s="61"/>
      <c r="F89" s="61"/>
      <c r="G89" s="61"/>
      <c r="H89" s="61">
        <f>H173</f>
        <v>150</v>
      </c>
      <c r="I89" s="61"/>
      <c r="J89" s="61"/>
      <c r="L89" s="23"/>
      <c r="M89" s="23"/>
    </row>
    <row r="90" spans="1:13" ht="12.75" customHeight="1" x14ac:dyDescent="0.2">
      <c r="A90" s="4">
        <v>32</v>
      </c>
      <c r="B90" s="4"/>
      <c r="C90" s="4" t="s">
        <v>121</v>
      </c>
      <c r="D90" s="61"/>
      <c r="E90" s="61"/>
      <c r="F90" s="61">
        <f>F158</f>
        <v>500</v>
      </c>
      <c r="G90" s="61">
        <f t="shared" ref="G90:J90" si="49">G158</f>
        <v>66.361404207313029</v>
      </c>
      <c r="H90" s="61">
        <f t="shared" ref="H90" si="50">H158</f>
        <v>66.36</v>
      </c>
      <c r="I90" s="61">
        <f t="shared" si="49"/>
        <v>66.36</v>
      </c>
      <c r="J90" s="61">
        <f t="shared" si="49"/>
        <v>66.36</v>
      </c>
      <c r="L90" s="23"/>
      <c r="M90" s="23"/>
    </row>
    <row r="91" spans="1:13" ht="12.75" customHeight="1" x14ac:dyDescent="0.2">
      <c r="A91" s="4"/>
      <c r="B91" s="4"/>
      <c r="C91" s="4"/>
      <c r="D91" s="61"/>
      <c r="E91" s="61"/>
      <c r="F91" s="61"/>
      <c r="G91" s="61"/>
      <c r="H91" s="61"/>
      <c r="I91" s="61"/>
      <c r="J91" s="61"/>
      <c r="L91" s="23"/>
      <c r="M91" s="23"/>
    </row>
    <row r="92" spans="1:13" ht="12.75" customHeight="1" x14ac:dyDescent="0.2">
      <c r="A92" s="4"/>
      <c r="B92" s="2">
        <v>37</v>
      </c>
      <c r="C92" s="2" t="s">
        <v>172</v>
      </c>
      <c r="D92" s="60">
        <f>D93</f>
        <v>13200</v>
      </c>
      <c r="E92" s="60">
        <f>E93</f>
        <v>13200</v>
      </c>
      <c r="F92" s="60">
        <f>SUM(F93:F94)</f>
        <v>540587.92999999993</v>
      </c>
      <c r="G92" s="60">
        <f t="shared" ref="G92:J92" si="51">SUM(G93:G94)</f>
        <v>71748.348264649278</v>
      </c>
      <c r="H92" s="60">
        <f t="shared" ref="H92" si="52">SUM(H93:H94)</f>
        <v>71748.39</v>
      </c>
      <c r="I92" s="60">
        <f t="shared" si="51"/>
        <v>71748.34</v>
      </c>
      <c r="J92" s="60">
        <f t="shared" si="51"/>
        <v>71748.34</v>
      </c>
      <c r="L92" s="23"/>
      <c r="M92" s="23"/>
    </row>
    <row r="93" spans="1:13" ht="12.75" customHeight="1" x14ac:dyDescent="0.2">
      <c r="A93" s="4">
        <v>48</v>
      </c>
      <c r="B93" s="63"/>
      <c r="C93" s="4" t="s">
        <v>124</v>
      </c>
      <c r="D93" s="61">
        <f>D314+D291</f>
        <v>13200</v>
      </c>
      <c r="E93" s="61">
        <f>E314+E291</f>
        <v>13200</v>
      </c>
      <c r="F93" s="61">
        <f>F148</f>
        <v>485587.93</v>
      </c>
      <c r="G93" s="61">
        <f t="shared" ref="G93:J93" si="53">G148</f>
        <v>64448.593801844843</v>
      </c>
      <c r="H93" s="61">
        <f t="shared" ref="H93" si="54">H148</f>
        <v>64448.639999999999</v>
      </c>
      <c r="I93" s="61">
        <f t="shared" si="53"/>
        <v>64448.59</v>
      </c>
      <c r="J93" s="61">
        <f t="shared" si="53"/>
        <v>64448.59</v>
      </c>
      <c r="L93" s="23"/>
      <c r="M93" s="23"/>
    </row>
    <row r="94" spans="1:13" ht="12.75" customHeight="1" x14ac:dyDescent="0.2">
      <c r="A94" s="4">
        <v>53</v>
      </c>
      <c r="B94" s="4"/>
      <c r="C94" s="4" t="s">
        <v>118</v>
      </c>
      <c r="D94" s="61"/>
      <c r="E94" s="61"/>
      <c r="F94" s="61">
        <f>F266</f>
        <v>55000</v>
      </c>
      <c r="G94" s="61">
        <f t="shared" ref="G94:J94" si="55">G266</f>
        <v>7299.7544628044325</v>
      </c>
      <c r="H94" s="61">
        <f t="shared" ref="H94" si="56">H266</f>
        <v>7299.75</v>
      </c>
      <c r="I94" s="61">
        <f t="shared" si="55"/>
        <v>7299.75</v>
      </c>
      <c r="J94" s="61">
        <f t="shared" si="55"/>
        <v>7299.75</v>
      </c>
      <c r="L94" s="23"/>
      <c r="M94" s="23"/>
    </row>
    <row r="95" spans="1:13" ht="12.75" customHeight="1" x14ac:dyDescent="0.2">
      <c r="A95" s="4"/>
      <c r="B95" s="4"/>
      <c r="C95" s="4"/>
      <c r="D95" s="61"/>
      <c r="E95" s="61"/>
      <c r="F95" s="61"/>
      <c r="G95" s="61"/>
      <c r="H95" s="61"/>
      <c r="I95" s="61"/>
      <c r="J95" s="61"/>
      <c r="L95" s="23"/>
      <c r="M95" s="23"/>
    </row>
    <row r="96" spans="1:13" ht="12.75" customHeight="1" x14ac:dyDescent="0.2">
      <c r="A96" s="4"/>
      <c r="B96" s="2">
        <v>38</v>
      </c>
      <c r="C96" s="2" t="s">
        <v>188</v>
      </c>
      <c r="D96" s="61"/>
      <c r="E96" s="61"/>
      <c r="F96" s="61"/>
      <c r="G96" s="61"/>
      <c r="H96" s="60">
        <f>H97</f>
        <v>298.82</v>
      </c>
      <c r="I96" s="61"/>
      <c r="J96" s="61"/>
      <c r="L96" s="23"/>
      <c r="M96" s="23"/>
    </row>
    <row r="97" spans="1:13" ht="12.75" customHeight="1" x14ac:dyDescent="0.2">
      <c r="A97" s="4">
        <v>53</v>
      </c>
      <c r="B97" s="4"/>
      <c r="C97" s="4" t="s">
        <v>118</v>
      </c>
      <c r="D97" s="61"/>
      <c r="E97" s="61"/>
      <c r="F97" s="61"/>
      <c r="G97" s="61"/>
      <c r="H97" s="61">
        <f>H371</f>
        <v>298.82</v>
      </c>
      <c r="I97" s="61"/>
      <c r="J97" s="61"/>
      <c r="L97" s="23"/>
      <c r="M97" s="23"/>
    </row>
    <row r="98" spans="1:13" ht="12.75" customHeight="1" x14ac:dyDescent="0.2">
      <c r="A98" s="4"/>
      <c r="B98" s="4"/>
      <c r="C98" s="4"/>
      <c r="D98" s="61"/>
      <c r="E98" s="61"/>
      <c r="F98" s="61"/>
      <c r="G98" s="61"/>
      <c r="H98" s="61"/>
      <c r="I98" s="61"/>
      <c r="J98" s="61"/>
      <c r="L98" s="23"/>
      <c r="M98" s="23"/>
    </row>
    <row r="99" spans="1:13" s="5" customFormat="1" ht="12.75" customHeight="1" x14ac:dyDescent="0.2">
      <c r="A99" s="2"/>
      <c r="B99" s="2">
        <v>4</v>
      </c>
      <c r="C99" s="2" t="s">
        <v>173</v>
      </c>
      <c r="D99" s="60"/>
      <c r="E99" s="60"/>
      <c r="F99" s="60">
        <f>F101</f>
        <v>201157.59</v>
      </c>
      <c r="G99" s="60">
        <f t="shared" ref="G99:J99" si="57">G101</f>
        <v>26698.200278717894</v>
      </c>
      <c r="H99" s="60">
        <f>H101+H108</f>
        <v>32500.48</v>
      </c>
      <c r="I99" s="60">
        <f t="shared" si="57"/>
        <v>4400.7700000000004</v>
      </c>
      <c r="J99" s="60">
        <f t="shared" si="57"/>
        <v>4400.7700000000004</v>
      </c>
      <c r="L99" s="1"/>
      <c r="M99" s="1"/>
    </row>
    <row r="100" spans="1:13" ht="12.75" customHeight="1" x14ac:dyDescent="0.2">
      <c r="A100" s="4"/>
      <c r="B100" s="4"/>
      <c r="C100" s="4"/>
      <c r="D100" s="61"/>
      <c r="E100" s="61"/>
      <c r="F100" s="61"/>
      <c r="G100" s="61"/>
      <c r="H100" s="61"/>
      <c r="I100" s="61"/>
      <c r="J100" s="61"/>
      <c r="L100" s="23"/>
      <c r="M100" s="23"/>
    </row>
    <row r="101" spans="1:13" ht="12.75" customHeight="1" x14ac:dyDescent="0.2">
      <c r="A101" s="4"/>
      <c r="B101" s="2">
        <v>42</v>
      </c>
      <c r="C101" s="2" t="s">
        <v>171</v>
      </c>
      <c r="D101" s="60">
        <f>SUM(D103:D105)</f>
        <v>69850</v>
      </c>
      <c r="E101" s="60">
        <f>SUM(E103:E105)</f>
        <v>71700</v>
      </c>
      <c r="F101" s="60">
        <f>SUM(F102:F106)</f>
        <v>201157.59</v>
      </c>
      <c r="G101" s="60">
        <f>SUM(G102:G106)</f>
        <v>26698.200278717894</v>
      </c>
      <c r="H101" s="60">
        <f>SUM(H102:H106)</f>
        <v>29500.48</v>
      </c>
      <c r="I101" s="60">
        <f>SUM(I102:I106)</f>
        <v>4400.7700000000004</v>
      </c>
      <c r="J101" s="60">
        <f>SUM(J102:J106)</f>
        <v>4400.7700000000004</v>
      </c>
      <c r="L101" s="23"/>
      <c r="M101" s="23"/>
    </row>
    <row r="102" spans="1:13" ht="12.75" customHeight="1" x14ac:dyDescent="0.2">
      <c r="A102" s="4">
        <v>11</v>
      </c>
      <c r="B102" s="4"/>
      <c r="C102" s="4" t="s">
        <v>123</v>
      </c>
      <c r="D102" s="60"/>
      <c r="E102" s="60"/>
      <c r="F102" s="61">
        <f>F420</f>
        <v>1657.59</v>
      </c>
      <c r="G102" s="61">
        <f>G420</f>
        <v>219.99999999999997</v>
      </c>
      <c r="H102" s="61">
        <f>H420</f>
        <v>220</v>
      </c>
      <c r="I102" s="61">
        <f>I420</f>
        <v>220</v>
      </c>
      <c r="J102" s="61">
        <f>J420</f>
        <v>220</v>
      </c>
      <c r="L102" s="23"/>
      <c r="M102" s="23"/>
    </row>
    <row r="103" spans="1:13" ht="12.75" customHeight="1" x14ac:dyDescent="0.2">
      <c r="A103" s="4">
        <v>32</v>
      </c>
      <c r="B103" s="4"/>
      <c r="C103" s="4" t="s">
        <v>121</v>
      </c>
      <c r="D103" s="61">
        <v>69850</v>
      </c>
      <c r="E103" s="61">
        <v>71700</v>
      </c>
      <c r="F103" s="61">
        <f>F160</f>
        <v>168000</v>
      </c>
      <c r="G103" s="61">
        <f t="shared" ref="G103:J103" si="58">G160</f>
        <v>22297.431813657175</v>
      </c>
      <c r="H103" s="61">
        <f t="shared" ref="H103" si="59">H160</f>
        <v>23485.14</v>
      </c>
      <c r="I103" s="61">
        <f t="shared" si="58"/>
        <v>0</v>
      </c>
      <c r="J103" s="61">
        <f t="shared" si="58"/>
        <v>0</v>
      </c>
      <c r="L103" s="23"/>
      <c r="M103" s="23"/>
    </row>
    <row r="104" spans="1:13" ht="12.75" customHeight="1" x14ac:dyDescent="0.2">
      <c r="A104" s="4">
        <v>52</v>
      </c>
      <c r="B104" s="4"/>
      <c r="C104" s="4" t="s">
        <v>199</v>
      </c>
      <c r="D104" s="61"/>
      <c r="E104" s="61"/>
      <c r="F104" s="61"/>
      <c r="G104" s="61"/>
      <c r="H104" s="61">
        <f>H432</f>
        <v>735.04</v>
      </c>
      <c r="I104" s="61"/>
      <c r="J104" s="61"/>
      <c r="L104" s="23"/>
      <c r="M104" s="23"/>
    </row>
    <row r="105" spans="1:13" ht="12.75" customHeight="1" x14ac:dyDescent="0.2">
      <c r="A105" s="4">
        <v>53</v>
      </c>
      <c r="B105" s="4"/>
      <c r="C105" s="4" t="s">
        <v>118</v>
      </c>
      <c r="D105" s="61">
        <v>0</v>
      </c>
      <c r="E105" s="61">
        <v>0</v>
      </c>
      <c r="F105" s="61">
        <f>F269+F425</f>
        <v>11500</v>
      </c>
      <c r="G105" s="61">
        <f>G269+G425</f>
        <v>1526.3122967681995</v>
      </c>
      <c r="H105" s="61">
        <f>H269+H425+H257</f>
        <v>2405.84</v>
      </c>
      <c r="I105" s="61">
        <f>I269+I425</f>
        <v>1526.31</v>
      </c>
      <c r="J105" s="61">
        <f>J269+J425</f>
        <v>1526.31</v>
      </c>
      <c r="L105" s="23"/>
      <c r="M105" s="23"/>
    </row>
    <row r="106" spans="1:13" ht="12.75" customHeight="1" x14ac:dyDescent="0.2">
      <c r="A106" s="4">
        <v>55</v>
      </c>
      <c r="B106" s="4"/>
      <c r="C106" s="4" t="s">
        <v>119</v>
      </c>
      <c r="D106" s="61"/>
      <c r="E106" s="61"/>
      <c r="F106" s="61">
        <f>F416</f>
        <v>20000</v>
      </c>
      <c r="G106" s="61">
        <f t="shared" ref="G106:J106" si="60">G416</f>
        <v>2654.4561682925209</v>
      </c>
      <c r="H106" s="61">
        <f t="shared" ref="H106" si="61">H416</f>
        <v>2654.46</v>
      </c>
      <c r="I106" s="61">
        <f t="shared" si="60"/>
        <v>2654.46</v>
      </c>
      <c r="J106" s="61">
        <f t="shared" si="60"/>
        <v>2654.46</v>
      </c>
      <c r="L106" s="23"/>
      <c r="M106" s="23"/>
    </row>
    <row r="107" spans="1:13" ht="12.75" customHeight="1" x14ac:dyDescent="0.2">
      <c r="A107" s="4"/>
      <c r="B107" s="4"/>
      <c r="C107" s="4"/>
      <c r="D107" s="61"/>
      <c r="E107" s="61"/>
      <c r="F107" s="61"/>
      <c r="G107" s="61"/>
      <c r="H107" s="61"/>
      <c r="I107" s="61"/>
      <c r="J107" s="61"/>
      <c r="L107" s="23"/>
      <c r="M107" s="23"/>
    </row>
    <row r="108" spans="1:13" s="5" customFormat="1" ht="12.75" customHeight="1" x14ac:dyDescent="0.2">
      <c r="A108" s="2"/>
      <c r="B108" s="2">
        <v>45</v>
      </c>
      <c r="C108" s="2" t="s">
        <v>195</v>
      </c>
      <c r="D108" s="60"/>
      <c r="E108" s="60"/>
      <c r="F108" s="60"/>
      <c r="G108" s="60"/>
      <c r="H108" s="60">
        <f>H109</f>
        <v>3000</v>
      </c>
      <c r="I108" s="60"/>
      <c r="J108" s="60"/>
      <c r="L108" s="1"/>
      <c r="M108" s="1"/>
    </row>
    <row r="109" spans="1:13" ht="12.75" customHeight="1" x14ac:dyDescent="0.2">
      <c r="A109" s="4">
        <v>48</v>
      </c>
      <c r="B109" s="63"/>
      <c r="C109" s="4" t="s">
        <v>124</v>
      </c>
      <c r="D109" s="61"/>
      <c r="E109" s="61"/>
      <c r="F109" s="61"/>
      <c r="G109" s="61"/>
      <c r="H109" s="61">
        <f>H390</f>
        <v>3000</v>
      </c>
      <c r="I109" s="60"/>
      <c r="J109" s="60"/>
      <c r="L109" s="23"/>
      <c r="M109" s="23"/>
    </row>
    <row r="110" spans="1:13" ht="12.75" customHeight="1" x14ac:dyDescent="0.2">
      <c r="A110" s="4"/>
      <c r="B110" s="22"/>
      <c r="C110" s="4"/>
      <c r="D110" s="61"/>
      <c r="E110" s="61"/>
      <c r="F110" s="61"/>
      <c r="G110" s="61"/>
      <c r="H110" s="61"/>
      <c r="I110" s="60"/>
      <c r="J110" s="60"/>
      <c r="L110" s="23"/>
      <c r="M110" s="23"/>
    </row>
    <row r="111" spans="1:13" ht="12.75" customHeight="1" x14ac:dyDescent="0.2">
      <c r="A111" s="4"/>
      <c r="B111" s="117" t="s">
        <v>175</v>
      </c>
      <c r="C111" s="118"/>
      <c r="D111" s="60" t="e">
        <f>D67</f>
        <v>#REF!</v>
      </c>
      <c r="E111" s="60" t="e">
        <f>E67</f>
        <v>#REF!</v>
      </c>
      <c r="F111" s="60">
        <f>F67+F99</f>
        <v>5524514.7528571431</v>
      </c>
      <c r="G111" s="60">
        <f t="shared" ref="G111:J111" si="62">G67+G99</f>
        <v>733229.11312723369</v>
      </c>
      <c r="H111" s="60">
        <f t="shared" ref="H111" si="63">H67+H99</f>
        <v>824401.3899999999</v>
      </c>
      <c r="I111" s="60">
        <f t="shared" si="62"/>
        <v>615237.46000000008</v>
      </c>
      <c r="J111" s="60">
        <f t="shared" si="62"/>
        <v>615237.46000000008</v>
      </c>
      <c r="L111" s="23"/>
      <c r="M111" s="23"/>
    </row>
    <row r="112" spans="1:13" ht="12.75" customHeight="1" x14ac:dyDescent="0.2">
      <c r="B112" s="95"/>
      <c r="C112" s="95"/>
      <c r="D112" s="1"/>
      <c r="E112" s="1"/>
      <c r="F112" s="1"/>
      <c r="G112" s="1"/>
      <c r="H112" s="73"/>
      <c r="I112" s="1"/>
      <c r="J112" s="1"/>
      <c r="L112" s="23"/>
      <c r="M112" s="23"/>
    </row>
    <row r="113" spans="1:13" ht="12.75" customHeight="1" x14ac:dyDescent="0.2">
      <c r="B113" s="95"/>
      <c r="C113" s="95"/>
      <c r="D113" s="1"/>
      <c r="E113" s="1"/>
      <c r="F113" s="1"/>
      <c r="G113" s="1"/>
      <c r="H113" s="73"/>
      <c r="I113" s="1"/>
      <c r="J113" s="1"/>
      <c r="L113" s="23"/>
      <c r="M113" s="23"/>
    </row>
    <row r="114" spans="1:13" ht="12.75" customHeight="1" x14ac:dyDescent="0.2">
      <c r="B114" s="5"/>
      <c r="C114" s="5"/>
      <c r="D114" s="1"/>
      <c r="E114" s="1"/>
      <c r="F114" s="1">
        <f>F119-F111</f>
        <v>0</v>
      </c>
      <c r="G114" s="1"/>
      <c r="H114" s="73"/>
      <c r="I114" s="1"/>
      <c r="L114" s="23"/>
    </row>
    <row r="115" spans="1:13" ht="24.75" customHeight="1" x14ac:dyDescent="0.2">
      <c r="A115" s="114" t="s">
        <v>114</v>
      </c>
      <c r="B115" s="114"/>
      <c r="C115" s="114"/>
      <c r="D115" s="114"/>
      <c r="E115" s="114"/>
      <c r="F115" s="114"/>
      <c r="G115" s="114"/>
      <c r="H115" s="114"/>
      <c r="I115" s="114"/>
      <c r="J115" s="23"/>
      <c r="K115" s="23"/>
    </row>
    <row r="116" spans="1:13" x14ac:dyDescent="0.2">
      <c r="B116" s="115" t="s">
        <v>4</v>
      </c>
      <c r="C116" s="116"/>
      <c r="D116" s="116"/>
      <c r="E116" s="116"/>
      <c r="F116" s="116"/>
      <c r="G116" s="116"/>
      <c r="H116" s="116"/>
      <c r="I116" s="116"/>
      <c r="J116" s="35"/>
    </row>
    <row r="117" spans="1:13" ht="25.5" x14ac:dyDescent="0.2">
      <c r="A117" s="51" t="s">
        <v>16</v>
      </c>
      <c r="B117" s="51" t="s">
        <v>3</v>
      </c>
      <c r="C117" s="51" t="s">
        <v>128</v>
      </c>
      <c r="D117" s="3" t="s">
        <v>99</v>
      </c>
      <c r="E117" s="3" t="s">
        <v>104</v>
      </c>
      <c r="F117" s="3" t="s">
        <v>111</v>
      </c>
      <c r="G117" s="3" t="s">
        <v>110</v>
      </c>
      <c r="H117" s="3" t="s">
        <v>181</v>
      </c>
      <c r="I117" s="3" t="s">
        <v>100</v>
      </c>
      <c r="J117" s="3" t="s">
        <v>109</v>
      </c>
      <c r="L117" s="23"/>
    </row>
    <row r="118" spans="1:13" x14ac:dyDescent="0.2">
      <c r="A118" s="2"/>
      <c r="B118" s="48"/>
      <c r="C118" s="7"/>
      <c r="D118" s="3"/>
      <c r="E118" s="3"/>
      <c r="F118" s="3"/>
      <c r="G118" s="3"/>
      <c r="H118" s="3"/>
      <c r="I118" s="3"/>
      <c r="J118" s="3"/>
      <c r="L118" s="23"/>
    </row>
    <row r="119" spans="1:13" x14ac:dyDescent="0.2">
      <c r="A119" s="48"/>
      <c r="B119" s="52"/>
      <c r="C119" s="41" t="s">
        <v>132</v>
      </c>
      <c r="D119" s="11" t="e">
        <f>SUM(D164+D122+D134+D144+D179+D188+D194+D199+D217+D221+D244+D235+D226+D259+D273+D283+D287+D291+D296+D314+D324+D382+D329+D335+D152+D160+D265+D268+D212+D348+D352+D303+D309+D375+D395+D402+D408+D424+D436+D440+D415+D447+D456)</f>
        <v>#REF!</v>
      </c>
      <c r="E119" s="11" t="e">
        <f>SUM(E164+E122+E134+E144+E179+E188+E194+E199+E217+E221+E244+E235+E226+E259+E273+E283+E287+E291+E296+E314+E324+E382+E329+E335+E152+E160+E265+E268+E212+E348+E352+E303+E309+E358+E375+E395+E402+E408+E424+E436+E440+E415+E447+E456)</f>
        <v>#REF!</v>
      </c>
      <c r="F119" s="11">
        <f>SUM(F164+F122+F134+F144+F179+F188+F194+F199+F217+F221+F244+F235+F226+F259+F273+F283+F287+F291+F296+F314+F324+F382+F329+F335+F152+F160+F265+F268+F212+F348+F352+F303+F309+F358+F375+F395+F402+F408+F424+F420+F436+F440+F415+F447+F456)</f>
        <v>5524514.7528571431</v>
      </c>
      <c r="G119" s="11">
        <f>SUM(G164+G122+G134+G144+G179+G188+G194+G199+G217+G221+G244+G235+G226+G259+G273+G283+G287+G291+G296+G314+G324+G382+G329+G335+G152+G160+G265+G268+G212+G348+G352+G303+G309+G358+G375+G395+G402+G408+G424+G420+G436+G440+G415+G447+G456)</f>
        <v>733229.11312723369</v>
      </c>
      <c r="H119" s="11">
        <f>SUM(H164+H122+H134+H144+H179+H188+H194+H199+H206+H365+H217+H221+H244+H235+H226+H254+H256+H259+H273+H278+H283+H287+H291+H296+H314+H324+H382+H329+H335+H152+H160+H265+H268+H212+H348+H352+H303+H309+H358+H370+H375+H389+H395+H429+H431+H402+H408+H424+H420+H436+H440+H415+H447+H456)</f>
        <v>824401.38999999978</v>
      </c>
      <c r="I119" s="11">
        <f>SUM(I164+I122+I134+I144+I179+I188+I194+I199+I217+I221+I244+I235+I226+I259+I273+I283+I296+I314+I324+I382+I329+I335+I152+I160+I266+I268+I212+I303+I309+I375+I395+I402+I408+I424+I420+I436+I440+I415)</f>
        <v>615237.46</v>
      </c>
      <c r="J119" s="11">
        <f>SUM(J164+J122+J134+J144+J179+J188+J194+J199+J217+J221+J244+J235+J226+J259+J273+J283+J296+J314+J324+J382+J329+J335+J152+J160+J266+J268+J212+J303+J309+J375+J395+J402+J408+J424+J420+J436+J440+J415)</f>
        <v>615237.46</v>
      </c>
      <c r="L119" s="23"/>
    </row>
    <row r="120" spans="1:13" hidden="1" x14ac:dyDescent="0.2">
      <c r="A120" s="6" t="s">
        <v>97</v>
      </c>
      <c r="B120" s="129" t="s">
        <v>98</v>
      </c>
      <c r="C120" s="130"/>
      <c r="D120" s="36"/>
      <c r="E120" s="36"/>
      <c r="F120" s="36"/>
      <c r="G120" s="36"/>
      <c r="H120" s="71"/>
      <c r="I120" s="36"/>
      <c r="J120" s="36"/>
    </row>
    <row r="121" spans="1:13" hidden="1" x14ac:dyDescent="0.2">
      <c r="A121" s="24" t="s">
        <v>95</v>
      </c>
      <c r="B121" s="131" t="s">
        <v>96</v>
      </c>
      <c r="C121" s="130"/>
      <c r="D121" s="36"/>
      <c r="E121" s="36"/>
      <c r="F121" s="36"/>
      <c r="G121" s="36"/>
      <c r="H121" s="71"/>
      <c r="I121" s="36"/>
      <c r="J121" s="36"/>
    </row>
    <row r="122" spans="1:13" hidden="1" x14ac:dyDescent="0.2">
      <c r="A122" s="6"/>
      <c r="B122" s="2">
        <v>3</v>
      </c>
      <c r="C122" s="41" t="s">
        <v>10</v>
      </c>
      <c r="D122" s="11">
        <f t="shared" ref="D122:I122" si="64">D123+D127</f>
        <v>73500</v>
      </c>
      <c r="E122" s="11">
        <f t="shared" si="64"/>
        <v>83746.92</v>
      </c>
      <c r="F122" s="11">
        <f t="shared" si="64"/>
        <v>0</v>
      </c>
      <c r="G122" s="11">
        <f t="shared" si="64"/>
        <v>0</v>
      </c>
      <c r="H122" s="69">
        <f t="shared" si="64"/>
        <v>0</v>
      </c>
      <c r="I122" s="11">
        <f t="shared" si="64"/>
        <v>0</v>
      </c>
      <c r="J122" s="36"/>
    </row>
    <row r="123" spans="1:13" hidden="1" x14ac:dyDescent="0.2">
      <c r="A123" s="6"/>
      <c r="B123" s="2">
        <v>31</v>
      </c>
      <c r="C123" s="2" t="s">
        <v>17</v>
      </c>
      <c r="D123" s="11">
        <f>SUM(D124:D126)</f>
        <v>69000</v>
      </c>
      <c r="E123" s="11">
        <f>SUM(E124:E126)</f>
        <v>80000</v>
      </c>
      <c r="F123" s="11">
        <f>SUM(F124:F126)</f>
        <v>0</v>
      </c>
      <c r="G123" s="11">
        <f>SUM(G124:G126)</f>
        <v>0</v>
      </c>
      <c r="H123" s="69">
        <f>SUM(H124:H126)</f>
        <v>0</v>
      </c>
      <c r="I123" s="11">
        <v>0</v>
      </c>
      <c r="J123" s="36"/>
      <c r="L123" s="23"/>
    </row>
    <row r="124" spans="1:13" hidden="1" x14ac:dyDescent="0.2">
      <c r="A124" s="6"/>
      <c r="B124" s="25">
        <v>311</v>
      </c>
      <c r="C124" s="18" t="s">
        <v>9</v>
      </c>
      <c r="D124" s="36">
        <v>59227.47</v>
      </c>
      <c r="E124" s="36">
        <v>68669.53</v>
      </c>
      <c r="F124" s="36"/>
      <c r="G124" s="36">
        <f>F124/7.5345</f>
        <v>0</v>
      </c>
      <c r="H124" s="71">
        <f>G124/7.5345</f>
        <v>0</v>
      </c>
      <c r="I124" s="36"/>
      <c r="J124" s="36"/>
    </row>
    <row r="125" spans="1:13" hidden="1" x14ac:dyDescent="0.2">
      <c r="A125" s="6"/>
      <c r="B125" s="25">
        <v>312</v>
      </c>
      <c r="C125" s="18" t="s">
        <v>74</v>
      </c>
      <c r="D125" s="36"/>
      <c r="E125" s="36"/>
      <c r="F125" s="36"/>
      <c r="G125" s="36"/>
      <c r="H125" s="71"/>
      <c r="I125" s="36"/>
      <c r="J125" s="36"/>
    </row>
    <row r="126" spans="1:13" hidden="1" x14ac:dyDescent="0.2">
      <c r="A126" s="6"/>
      <c r="B126" s="25">
        <v>313</v>
      </c>
      <c r="C126" s="18" t="s">
        <v>18</v>
      </c>
      <c r="D126" s="36">
        <v>9772.5300000000007</v>
      </c>
      <c r="E126" s="36">
        <v>11330.47</v>
      </c>
      <c r="F126" s="36"/>
      <c r="G126" s="36">
        <f>F126/7.5345</f>
        <v>0</v>
      </c>
      <c r="H126" s="71">
        <f>G126/7.5345</f>
        <v>0</v>
      </c>
      <c r="I126" s="36"/>
      <c r="J126" s="36"/>
    </row>
    <row r="127" spans="1:13" hidden="1" x14ac:dyDescent="0.2">
      <c r="A127" s="6"/>
      <c r="B127" s="26">
        <v>32</v>
      </c>
      <c r="C127" s="27" t="s">
        <v>11</v>
      </c>
      <c r="D127" s="11">
        <f>SUM(D128:D129)</f>
        <v>4500</v>
      </c>
      <c r="E127" s="11">
        <f>SUM(E128:E129)</f>
        <v>3746.92</v>
      </c>
      <c r="F127" s="11">
        <f>SUM(F128:F129)</f>
        <v>0</v>
      </c>
      <c r="G127" s="11">
        <f>SUM(G128:G129)</f>
        <v>0</v>
      </c>
      <c r="H127" s="69">
        <f>SUM(H128:H129)</f>
        <v>0</v>
      </c>
      <c r="I127" s="11">
        <v>0</v>
      </c>
      <c r="J127" s="36"/>
    </row>
    <row r="128" spans="1:13" hidden="1" x14ac:dyDescent="0.2">
      <c r="A128" s="6"/>
      <c r="B128" s="25">
        <v>321</v>
      </c>
      <c r="C128" s="18" t="s">
        <v>19</v>
      </c>
      <c r="D128" s="36">
        <v>4500</v>
      </c>
      <c r="E128" s="36">
        <v>3746.92</v>
      </c>
      <c r="F128" s="36"/>
      <c r="G128" s="36">
        <f>F128/7.5345</f>
        <v>0</v>
      </c>
      <c r="H128" s="71">
        <f>G128/7.5345</f>
        <v>0</v>
      </c>
      <c r="I128" s="36"/>
      <c r="J128" s="36"/>
    </row>
    <row r="129" spans="1:13" hidden="1" x14ac:dyDescent="0.2">
      <c r="A129" s="6"/>
      <c r="B129" s="15"/>
      <c r="C129" s="16"/>
      <c r="D129" s="36"/>
      <c r="E129" s="36"/>
      <c r="F129" s="36"/>
      <c r="G129" s="36"/>
      <c r="H129" s="71"/>
      <c r="I129" s="36"/>
      <c r="J129" s="36"/>
    </row>
    <row r="130" spans="1:13" x14ac:dyDescent="0.2">
      <c r="A130" s="6"/>
      <c r="B130" s="15"/>
      <c r="C130" s="16"/>
      <c r="D130" s="36"/>
      <c r="E130" s="36"/>
      <c r="F130" s="36"/>
      <c r="G130" s="36"/>
      <c r="H130" s="71"/>
      <c r="I130" s="36"/>
      <c r="J130" s="36"/>
    </row>
    <row r="131" spans="1:13" s="5" customFormat="1" ht="15" customHeight="1" x14ac:dyDescent="0.2">
      <c r="A131" s="54">
        <v>2101</v>
      </c>
      <c r="B131" s="101" t="s">
        <v>31</v>
      </c>
      <c r="C131" s="102"/>
      <c r="D131" s="11"/>
      <c r="E131" s="11"/>
      <c r="F131" s="11"/>
      <c r="G131" s="11"/>
      <c r="H131" s="69"/>
      <c r="I131" s="12"/>
      <c r="J131" s="12"/>
    </row>
    <row r="132" spans="1:13" ht="15.75" customHeight="1" x14ac:dyDescent="0.2">
      <c r="A132" s="55" t="s">
        <v>32</v>
      </c>
      <c r="B132" s="119" t="s">
        <v>35</v>
      </c>
      <c r="C132" s="120"/>
      <c r="D132" s="36"/>
      <c r="E132" s="36"/>
      <c r="F132" s="36"/>
      <c r="G132" s="36"/>
      <c r="H132" s="71"/>
      <c r="I132" s="37"/>
      <c r="J132" s="37"/>
    </row>
    <row r="133" spans="1:13" ht="15" customHeight="1" x14ac:dyDescent="0.2">
      <c r="A133" s="55">
        <v>48005</v>
      </c>
      <c r="B133" s="103" t="s">
        <v>131</v>
      </c>
      <c r="C133" s="104"/>
      <c r="D133" s="36"/>
      <c r="E133" s="36"/>
      <c r="F133" s="36"/>
      <c r="G133" s="36"/>
      <c r="H133" s="71"/>
      <c r="I133" s="57"/>
      <c r="J133" s="57"/>
      <c r="L133" s="21"/>
    </row>
    <row r="134" spans="1:13" ht="15" customHeight="1" x14ac:dyDescent="0.2">
      <c r="A134" s="55"/>
      <c r="B134" s="32">
        <v>3</v>
      </c>
      <c r="C134" s="53" t="s">
        <v>10</v>
      </c>
      <c r="D134" s="36">
        <f t="shared" ref="D134:J134" si="65">SUM(D135+D140)</f>
        <v>109800</v>
      </c>
      <c r="E134" s="36">
        <f t="shared" si="65"/>
        <v>109800</v>
      </c>
      <c r="F134" s="36">
        <f t="shared" si="65"/>
        <v>109800.26999999999</v>
      </c>
      <c r="G134" s="36">
        <f t="shared" si="65"/>
        <v>14573.00019908421</v>
      </c>
      <c r="H134" s="36">
        <f t="shared" ref="H134" si="66">SUM(H135+H140)</f>
        <v>14205.24</v>
      </c>
      <c r="I134" s="36">
        <f t="shared" si="65"/>
        <v>14573</v>
      </c>
      <c r="J134" s="36">
        <f t="shared" si="65"/>
        <v>14573</v>
      </c>
      <c r="K134" s="23"/>
      <c r="L134" s="21"/>
    </row>
    <row r="135" spans="1:13" x14ac:dyDescent="0.2">
      <c r="A135" s="55"/>
      <c r="B135" s="25" t="s">
        <v>0</v>
      </c>
      <c r="C135" s="18" t="s">
        <v>11</v>
      </c>
      <c r="D135" s="36">
        <f>SUM(D136:D139)</f>
        <v>105800</v>
      </c>
      <c r="E135" s="36">
        <f>SUM(E136:E139)</f>
        <v>105800</v>
      </c>
      <c r="F135" s="36">
        <f>SUM(F136:F139)</f>
        <v>105800.26999999999</v>
      </c>
      <c r="G135" s="36">
        <f>SUM(G136:G139)</f>
        <v>14042.108965425707</v>
      </c>
      <c r="H135" s="36">
        <f>SUM(H136:H139)</f>
        <v>13655.24</v>
      </c>
      <c r="I135" s="30">
        <v>14042.11</v>
      </c>
      <c r="J135" s="30">
        <f>I135</f>
        <v>14042.11</v>
      </c>
    </row>
    <row r="136" spans="1:13" hidden="1" x14ac:dyDescent="0.2">
      <c r="A136" s="55"/>
      <c r="B136" s="25">
        <v>321</v>
      </c>
      <c r="C136" s="18" t="s">
        <v>21</v>
      </c>
      <c r="D136" s="36">
        <v>12500</v>
      </c>
      <c r="E136" s="36">
        <v>12500</v>
      </c>
      <c r="F136" s="36">
        <v>12500</v>
      </c>
      <c r="G136" s="36">
        <f>F136/7.5345</f>
        <v>1659.0351051828256</v>
      </c>
      <c r="H136" s="36">
        <v>2200</v>
      </c>
      <c r="I136" s="38"/>
      <c r="J136" s="38"/>
    </row>
    <row r="137" spans="1:13" hidden="1" x14ac:dyDescent="0.2">
      <c r="A137" s="55"/>
      <c r="B137" s="25">
        <v>322</v>
      </c>
      <c r="C137" s="18" t="s">
        <v>12</v>
      </c>
      <c r="D137" s="36">
        <v>44220</v>
      </c>
      <c r="E137" s="36">
        <v>44220</v>
      </c>
      <c r="F137" s="36">
        <v>44220</v>
      </c>
      <c r="G137" s="36">
        <f>F137/7.5345</f>
        <v>5869.0025880947642</v>
      </c>
      <c r="H137" s="36">
        <v>6096.54</v>
      </c>
      <c r="I137" s="38"/>
      <c r="J137" s="38"/>
    </row>
    <row r="138" spans="1:13" hidden="1" x14ac:dyDescent="0.2">
      <c r="A138" s="55"/>
      <c r="B138" s="25">
        <v>323</v>
      </c>
      <c r="C138" s="18" t="s">
        <v>22</v>
      </c>
      <c r="D138" s="36">
        <v>47000</v>
      </c>
      <c r="E138" s="36">
        <v>47500</v>
      </c>
      <c r="F138" s="36">
        <v>47500.27</v>
      </c>
      <c r="G138" s="36">
        <f>F138/7.5345</f>
        <v>6304.3692348530085</v>
      </c>
      <c r="H138" s="36">
        <v>5077.62</v>
      </c>
      <c r="I138" s="38"/>
      <c r="J138" s="38"/>
    </row>
    <row r="139" spans="1:13" hidden="1" x14ac:dyDescent="0.2">
      <c r="A139" s="55"/>
      <c r="B139" s="25">
        <v>329</v>
      </c>
      <c r="C139" s="29" t="s">
        <v>8</v>
      </c>
      <c r="D139" s="36">
        <v>2080</v>
      </c>
      <c r="E139" s="36">
        <v>1580</v>
      </c>
      <c r="F139" s="36">
        <v>1580</v>
      </c>
      <c r="G139" s="36">
        <f>F139/7.5345</f>
        <v>209.70203729510916</v>
      </c>
      <c r="H139" s="36">
        <v>281.08</v>
      </c>
      <c r="I139" s="38"/>
      <c r="J139" s="38"/>
    </row>
    <row r="140" spans="1:13" x14ac:dyDescent="0.2">
      <c r="A140" s="55"/>
      <c r="B140" s="25">
        <v>34</v>
      </c>
      <c r="C140" s="29" t="s">
        <v>25</v>
      </c>
      <c r="D140" s="36">
        <f>SUM(D141)</f>
        <v>4000</v>
      </c>
      <c r="E140" s="36">
        <f>SUM(E141)</f>
        <v>4000</v>
      </c>
      <c r="F140" s="36">
        <f>SUM(F141)</f>
        <v>4000</v>
      </c>
      <c r="G140" s="36">
        <f>SUM(G141)</f>
        <v>530.89123365850423</v>
      </c>
      <c r="H140" s="36">
        <f>SUM(H141)</f>
        <v>550</v>
      </c>
      <c r="I140" s="30">
        <v>530.89</v>
      </c>
      <c r="J140" s="30">
        <f>I140</f>
        <v>530.89</v>
      </c>
    </row>
    <row r="141" spans="1:13" hidden="1" x14ac:dyDescent="0.2">
      <c r="A141" s="55"/>
      <c r="B141" s="25">
        <v>343</v>
      </c>
      <c r="C141" s="29" t="s">
        <v>23</v>
      </c>
      <c r="D141" s="36">
        <v>4000</v>
      </c>
      <c r="E141" s="36">
        <v>4000</v>
      </c>
      <c r="F141" s="36">
        <v>4000</v>
      </c>
      <c r="G141" s="36">
        <f>F141/7.5345</f>
        <v>530.89123365850423</v>
      </c>
      <c r="H141" s="36">
        <v>550</v>
      </c>
      <c r="I141" s="30"/>
      <c r="J141" s="30"/>
      <c r="M141" s="23"/>
    </row>
    <row r="142" spans="1:13" x14ac:dyDescent="0.2">
      <c r="A142" s="55" t="s">
        <v>33</v>
      </c>
      <c r="B142" s="121" t="s">
        <v>34</v>
      </c>
      <c r="C142" s="122"/>
      <c r="D142" s="36"/>
      <c r="E142" s="36"/>
      <c r="F142" s="36"/>
      <c r="G142" s="36"/>
      <c r="H142" s="71"/>
      <c r="I142" s="30"/>
      <c r="J142" s="30"/>
      <c r="M142" s="23"/>
    </row>
    <row r="143" spans="1:13" x14ac:dyDescent="0.2">
      <c r="A143" s="55">
        <v>48005</v>
      </c>
      <c r="B143" s="103" t="s">
        <v>131</v>
      </c>
      <c r="C143" s="104"/>
      <c r="D143" s="36"/>
      <c r="E143" s="36"/>
      <c r="F143" s="36"/>
      <c r="G143" s="36"/>
      <c r="H143" s="71"/>
      <c r="I143" s="30"/>
      <c r="J143" s="30"/>
      <c r="M143" s="23"/>
    </row>
    <row r="144" spans="1:13" x14ac:dyDescent="0.2">
      <c r="A144" s="55"/>
      <c r="B144" s="15">
        <v>3</v>
      </c>
      <c r="C144" s="53" t="s">
        <v>10</v>
      </c>
      <c r="D144" s="36">
        <f t="shared" ref="D144:J144" si="67">D145+D148</f>
        <v>390194</v>
      </c>
      <c r="E144" s="36">
        <f t="shared" si="67"/>
        <v>496388.25</v>
      </c>
      <c r="F144" s="36">
        <f t="shared" si="67"/>
        <v>496387.93</v>
      </c>
      <c r="G144" s="36">
        <f t="shared" si="67"/>
        <v>65882.000132722809</v>
      </c>
      <c r="H144" s="36">
        <f t="shared" ref="H144" si="68">H145+H148</f>
        <v>66200.58</v>
      </c>
      <c r="I144" s="36">
        <f t="shared" si="67"/>
        <v>65882</v>
      </c>
      <c r="J144" s="36">
        <f t="shared" si="67"/>
        <v>65882</v>
      </c>
      <c r="M144" s="23"/>
    </row>
    <row r="145" spans="1:13" x14ac:dyDescent="0.2">
      <c r="A145" s="55"/>
      <c r="B145" s="25" t="s">
        <v>0</v>
      </c>
      <c r="C145" s="18" t="s">
        <v>11</v>
      </c>
      <c r="D145" s="36">
        <f>SUM(D146:D147)</f>
        <v>4500</v>
      </c>
      <c r="E145" s="36">
        <f>SUM(E146:E147)</f>
        <v>10800</v>
      </c>
      <c r="F145" s="36">
        <f>SUM(F146:F147)</f>
        <v>10800</v>
      </c>
      <c r="G145" s="36">
        <f>SUM(G146:G147)</f>
        <v>1433.4063308779614</v>
      </c>
      <c r="H145" s="36">
        <f>SUM(H146:H147)</f>
        <v>1751.94</v>
      </c>
      <c r="I145" s="30">
        <v>1433.41</v>
      </c>
      <c r="J145" s="30">
        <f>I145</f>
        <v>1433.41</v>
      </c>
      <c r="M145" s="23"/>
    </row>
    <row r="146" spans="1:13" hidden="1" x14ac:dyDescent="0.2">
      <c r="A146" s="55"/>
      <c r="B146" s="15">
        <v>322</v>
      </c>
      <c r="C146" s="16" t="s">
        <v>12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0"/>
      <c r="J146" s="30"/>
      <c r="M146" s="23"/>
    </row>
    <row r="147" spans="1:13" hidden="1" x14ac:dyDescent="0.2">
      <c r="A147" s="55"/>
      <c r="B147" s="22">
        <v>323</v>
      </c>
      <c r="C147" s="18" t="s">
        <v>29</v>
      </c>
      <c r="D147" s="36">
        <v>4500</v>
      </c>
      <c r="E147" s="36">
        <v>10800</v>
      </c>
      <c r="F147" s="36">
        <v>10800</v>
      </c>
      <c r="G147" s="36">
        <f>F147/7.5345</f>
        <v>1433.4063308779614</v>
      </c>
      <c r="H147" s="36">
        <v>1751.94</v>
      </c>
      <c r="I147" s="30"/>
      <c r="J147" s="30"/>
      <c r="M147" s="23"/>
    </row>
    <row r="148" spans="1:13" x14ac:dyDescent="0.2">
      <c r="A148" s="55"/>
      <c r="B148" s="15">
        <v>37</v>
      </c>
      <c r="C148" s="29" t="s">
        <v>66</v>
      </c>
      <c r="D148" s="36">
        <f>D149</f>
        <v>385694</v>
      </c>
      <c r="E148" s="36">
        <f>E149</f>
        <v>485588.25</v>
      </c>
      <c r="F148" s="36">
        <f>F149</f>
        <v>485587.93</v>
      </c>
      <c r="G148" s="36">
        <f>G149</f>
        <v>64448.593801844843</v>
      </c>
      <c r="H148" s="36">
        <f>H149</f>
        <v>64448.639999999999</v>
      </c>
      <c r="I148" s="36">
        <v>64448.59</v>
      </c>
      <c r="J148" s="36">
        <f>I148</f>
        <v>64448.59</v>
      </c>
    </row>
    <row r="149" spans="1:13" hidden="1" x14ac:dyDescent="0.2">
      <c r="A149" s="55"/>
      <c r="B149" s="15">
        <v>372</v>
      </c>
      <c r="C149" s="29" t="s">
        <v>24</v>
      </c>
      <c r="D149" s="36">
        <v>385694</v>
      </c>
      <c r="E149" s="36">
        <v>485588.25</v>
      </c>
      <c r="F149" s="36">
        <v>485587.93</v>
      </c>
      <c r="G149" s="36">
        <f>F149/7.5345</f>
        <v>64448.593801844843</v>
      </c>
      <c r="H149" s="36">
        <v>64448.639999999999</v>
      </c>
      <c r="I149" s="36"/>
      <c r="J149" s="36"/>
    </row>
    <row r="150" spans="1:13" ht="12.75" customHeight="1" x14ac:dyDescent="0.2">
      <c r="A150" s="55" t="s">
        <v>94</v>
      </c>
      <c r="B150" s="105" t="s">
        <v>152</v>
      </c>
      <c r="C150" s="106"/>
      <c r="D150" s="36"/>
      <c r="E150" s="36"/>
      <c r="F150" s="36"/>
      <c r="G150" s="36"/>
      <c r="H150" s="71"/>
      <c r="I150" s="36"/>
      <c r="J150" s="36"/>
    </row>
    <row r="151" spans="1:13" ht="12.75" customHeight="1" x14ac:dyDescent="0.2">
      <c r="A151" s="55">
        <v>32300</v>
      </c>
      <c r="B151" s="103" t="s">
        <v>151</v>
      </c>
      <c r="C151" s="104"/>
      <c r="D151" s="36"/>
      <c r="E151" s="36"/>
      <c r="F151" s="36"/>
      <c r="G151" s="36"/>
      <c r="H151" s="71"/>
      <c r="I151" s="36"/>
      <c r="J151" s="36"/>
    </row>
    <row r="152" spans="1:13" ht="12.75" customHeight="1" x14ac:dyDescent="0.2">
      <c r="A152" s="43"/>
      <c r="B152" s="25">
        <v>3</v>
      </c>
      <c r="C152" s="29" t="s">
        <v>10</v>
      </c>
      <c r="D152" s="36">
        <f t="shared" ref="D152:J152" si="69">D153+D158</f>
        <v>90500</v>
      </c>
      <c r="E152" s="36">
        <f t="shared" si="69"/>
        <v>71700</v>
      </c>
      <c r="F152" s="36">
        <f t="shared" si="69"/>
        <v>71400</v>
      </c>
      <c r="G152" s="36">
        <f t="shared" si="69"/>
        <v>9476.4085208042998</v>
      </c>
      <c r="H152" s="36">
        <f t="shared" ref="H152" si="70">H153+H158</f>
        <v>11091.88</v>
      </c>
      <c r="I152" s="36">
        <f t="shared" si="69"/>
        <v>9501.6200000000008</v>
      </c>
      <c r="J152" s="36">
        <f t="shared" si="69"/>
        <v>9501.6200000000008</v>
      </c>
    </row>
    <row r="153" spans="1:13" ht="12.75" customHeight="1" x14ac:dyDescent="0.2">
      <c r="A153" s="55"/>
      <c r="B153" s="25">
        <v>32</v>
      </c>
      <c r="C153" s="29" t="s">
        <v>28</v>
      </c>
      <c r="D153" s="36">
        <f>SUM(D154:D157)</f>
        <v>88500</v>
      </c>
      <c r="E153" s="36">
        <f>SUM(E154:E157)</f>
        <v>71200</v>
      </c>
      <c r="F153" s="36">
        <f>SUM(F154:F157)</f>
        <v>70900</v>
      </c>
      <c r="G153" s="36">
        <f>SUM(G154:G157)</f>
        <v>9410.0471165969866</v>
      </c>
      <c r="H153" s="36">
        <f>SUM(H154:H157)</f>
        <v>11025.519999999999</v>
      </c>
      <c r="I153" s="36">
        <v>9435.26</v>
      </c>
      <c r="J153" s="36">
        <f>I153</f>
        <v>9435.26</v>
      </c>
    </row>
    <row r="154" spans="1:13" ht="12.75" hidden="1" customHeight="1" x14ac:dyDescent="0.2">
      <c r="A154" s="55"/>
      <c r="B154" s="25">
        <v>321</v>
      </c>
      <c r="C154" s="18" t="s">
        <v>21</v>
      </c>
      <c r="D154" s="36">
        <v>5000</v>
      </c>
      <c r="E154" s="36">
        <v>700</v>
      </c>
      <c r="F154" s="36">
        <v>700</v>
      </c>
      <c r="G154" s="36">
        <f>F154/7.5345</f>
        <v>92.905965890238235</v>
      </c>
      <c r="H154" s="36">
        <v>424.72</v>
      </c>
      <c r="I154" s="36"/>
      <c r="J154" s="36"/>
    </row>
    <row r="155" spans="1:13" ht="12.75" hidden="1" customHeight="1" x14ac:dyDescent="0.2">
      <c r="A155" s="55"/>
      <c r="B155" s="25">
        <v>322</v>
      </c>
      <c r="C155" s="29" t="s">
        <v>12</v>
      </c>
      <c r="D155" s="36">
        <v>60000</v>
      </c>
      <c r="E155" s="36">
        <v>63000</v>
      </c>
      <c r="F155" s="36">
        <v>65700</v>
      </c>
      <c r="G155" s="36">
        <f>F155/7.5345</f>
        <v>8719.8885128409311</v>
      </c>
      <c r="H155" s="36">
        <v>10003.549999999999</v>
      </c>
      <c r="I155" s="36"/>
      <c r="J155" s="36"/>
    </row>
    <row r="156" spans="1:13" ht="12.75" hidden="1" customHeight="1" x14ac:dyDescent="0.2">
      <c r="A156" s="55"/>
      <c r="B156" s="25">
        <v>323</v>
      </c>
      <c r="C156" s="29" t="s">
        <v>22</v>
      </c>
      <c r="D156" s="36">
        <v>23000</v>
      </c>
      <c r="E156" s="36">
        <v>7000</v>
      </c>
      <c r="F156" s="36">
        <v>4000</v>
      </c>
      <c r="G156" s="36">
        <f>F156/7.5345</f>
        <v>530.89123365850423</v>
      </c>
      <c r="H156" s="36">
        <v>530.89</v>
      </c>
      <c r="I156" s="36"/>
      <c r="J156" s="36"/>
    </row>
    <row r="157" spans="1:13" ht="12.75" hidden="1" customHeight="1" x14ac:dyDescent="0.2">
      <c r="A157" s="55"/>
      <c r="B157" s="15">
        <v>329</v>
      </c>
      <c r="C157" s="16" t="s">
        <v>8</v>
      </c>
      <c r="D157" s="36">
        <v>500</v>
      </c>
      <c r="E157" s="36">
        <v>500</v>
      </c>
      <c r="F157" s="36">
        <v>500</v>
      </c>
      <c r="G157" s="36">
        <f>F157/7.5345</f>
        <v>66.361404207313029</v>
      </c>
      <c r="H157" s="36">
        <v>66.36</v>
      </c>
      <c r="I157" s="36"/>
      <c r="J157" s="36"/>
    </row>
    <row r="158" spans="1:13" ht="12.75" customHeight="1" x14ac:dyDescent="0.2">
      <c r="A158" s="55"/>
      <c r="B158" s="25">
        <v>34</v>
      </c>
      <c r="C158" s="29" t="s">
        <v>25</v>
      </c>
      <c r="D158" s="36">
        <f>D159</f>
        <v>2000</v>
      </c>
      <c r="E158" s="36">
        <f>E159</f>
        <v>500</v>
      </c>
      <c r="F158" s="36">
        <f>F159</f>
        <v>500</v>
      </c>
      <c r="G158" s="36">
        <f>G159</f>
        <v>66.361404207313029</v>
      </c>
      <c r="H158" s="36">
        <f>H159</f>
        <v>66.36</v>
      </c>
      <c r="I158" s="36">
        <v>66.36</v>
      </c>
      <c r="J158" s="36">
        <f>I158</f>
        <v>66.36</v>
      </c>
    </row>
    <row r="159" spans="1:13" ht="12.75" hidden="1" customHeight="1" x14ac:dyDescent="0.2">
      <c r="A159" s="55"/>
      <c r="B159" s="25">
        <v>343</v>
      </c>
      <c r="C159" s="29" t="s">
        <v>23</v>
      </c>
      <c r="D159" s="36">
        <v>2000</v>
      </c>
      <c r="E159" s="36">
        <v>500</v>
      </c>
      <c r="F159" s="36">
        <v>500</v>
      </c>
      <c r="G159" s="36">
        <f>F159/7.5345</f>
        <v>66.361404207313029</v>
      </c>
      <c r="H159" s="36">
        <v>66.36</v>
      </c>
      <c r="I159" s="36"/>
      <c r="J159" s="36"/>
    </row>
    <row r="160" spans="1:13" ht="12.75" customHeight="1" x14ac:dyDescent="0.2">
      <c r="A160" s="55"/>
      <c r="B160" s="25">
        <v>42</v>
      </c>
      <c r="C160" s="58" t="s">
        <v>26</v>
      </c>
      <c r="D160" s="36" t="e">
        <f>D161+#REF!</f>
        <v>#REF!</v>
      </c>
      <c r="E160" s="36" t="e">
        <f>E161+#REF!</f>
        <v>#REF!</v>
      </c>
      <c r="F160" s="36">
        <f>F161</f>
        <v>168000</v>
      </c>
      <c r="G160" s="36">
        <f>G161</f>
        <v>22297.431813657175</v>
      </c>
      <c r="H160" s="36">
        <f>H161</f>
        <v>23485.14</v>
      </c>
      <c r="I160" s="36"/>
      <c r="J160" s="36"/>
    </row>
    <row r="161" spans="1:13" ht="12.75" hidden="1" customHeight="1" x14ac:dyDescent="0.2">
      <c r="A161" s="55"/>
      <c r="B161" s="25">
        <v>422</v>
      </c>
      <c r="C161" s="18" t="s">
        <v>27</v>
      </c>
      <c r="D161" s="36">
        <v>180000</v>
      </c>
      <c r="E161" s="36">
        <v>213000</v>
      </c>
      <c r="F161" s="36">
        <v>168000</v>
      </c>
      <c r="G161" s="36">
        <f>F161/7.5345</f>
        <v>22297.431813657175</v>
      </c>
      <c r="H161" s="36">
        <v>23485.14</v>
      </c>
      <c r="I161" s="36">
        <v>0</v>
      </c>
      <c r="J161" s="36"/>
    </row>
    <row r="162" spans="1:13" x14ac:dyDescent="0.2">
      <c r="A162" s="56" t="s">
        <v>95</v>
      </c>
      <c r="B162" s="112" t="s">
        <v>135</v>
      </c>
      <c r="C162" s="113"/>
      <c r="D162" s="36"/>
      <c r="E162" s="36"/>
      <c r="F162" s="36"/>
      <c r="G162" s="36"/>
      <c r="H162" s="71"/>
      <c r="I162" s="37"/>
      <c r="J162" s="37"/>
    </row>
    <row r="163" spans="1:13" ht="15" customHeight="1" x14ac:dyDescent="0.2">
      <c r="A163" s="56" t="s">
        <v>116</v>
      </c>
      <c r="B163" s="112" t="s">
        <v>134</v>
      </c>
      <c r="C163" s="113"/>
      <c r="D163" s="36"/>
      <c r="E163" s="36"/>
      <c r="F163" s="36"/>
      <c r="G163" s="36"/>
      <c r="H163" s="71"/>
      <c r="I163" s="37"/>
      <c r="J163" s="37"/>
      <c r="L163" s="23"/>
      <c r="M163" s="23"/>
    </row>
    <row r="164" spans="1:13" ht="15" customHeight="1" x14ac:dyDescent="0.2">
      <c r="A164" s="43"/>
      <c r="B164" s="4">
        <v>3</v>
      </c>
      <c r="C164" s="35" t="s">
        <v>10</v>
      </c>
      <c r="D164" s="36">
        <f t="shared" ref="D164:J164" si="71">D165+D169</f>
        <v>3155750</v>
      </c>
      <c r="E164" s="36">
        <f t="shared" si="71"/>
        <v>3310250</v>
      </c>
      <c r="F164" s="36">
        <f t="shared" si="71"/>
        <v>3280250</v>
      </c>
      <c r="G164" s="36">
        <f t="shared" si="71"/>
        <v>435363.99230207707</v>
      </c>
      <c r="H164" s="36">
        <f>H165+H169+H173</f>
        <v>500000</v>
      </c>
      <c r="I164" s="36">
        <f t="shared" si="71"/>
        <v>435363.99</v>
      </c>
      <c r="J164" s="36">
        <f t="shared" si="71"/>
        <v>435363.99</v>
      </c>
    </row>
    <row r="165" spans="1:13" ht="15" customHeight="1" x14ac:dyDescent="0.2">
      <c r="A165" s="56"/>
      <c r="B165" s="4">
        <v>31</v>
      </c>
      <c r="C165" s="4" t="s">
        <v>17</v>
      </c>
      <c r="D165" s="36">
        <f>SUM(D166:D168)</f>
        <v>3003750</v>
      </c>
      <c r="E165" s="36">
        <f>SUM(E166:E168)</f>
        <v>3095250</v>
      </c>
      <c r="F165" s="36">
        <f>SUM(F166:F168)</f>
        <v>3095250</v>
      </c>
      <c r="G165" s="36">
        <f>SUM(G166:G168)</f>
        <v>410810.27274537127</v>
      </c>
      <c r="H165" s="36">
        <f>SUM(H166:H168)</f>
        <v>468520</v>
      </c>
      <c r="I165" s="36">
        <v>410810.27</v>
      </c>
      <c r="J165" s="36">
        <f>I165</f>
        <v>410810.27</v>
      </c>
      <c r="L165" s="23"/>
    </row>
    <row r="166" spans="1:13" hidden="1" x14ac:dyDescent="0.2">
      <c r="A166" s="56"/>
      <c r="B166" s="25">
        <v>311</v>
      </c>
      <c r="C166" s="18" t="s">
        <v>9</v>
      </c>
      <c r="D166" s="36">
        <v>2485000</v>
      </c>
      <c r="E166" s="36">
        <v>2560000</v>
      </c>
      <c r="F166" s="36">
        <v>2560000</v>
      </c>
      <c r="G166" s="36">
        <f>F166/7.5345</f>
        <v>339770.38954144268</v>
      </c>
      <c r="H166" s="36">
        <v>386700</v>
      </c>
      <c r="I166" s="36"/>
      <c r="J166" s="36"/>
      <c r="L166" s="23"/>
      <c r="M166" s="23"/>
    </row>
    <row r="167" spans="1:13" hidden="1" x14ac:dyDescent="0.2">
      <c r="A167" s="56"/>
      <c r="B167" s="25">
        <v>312</v>
      </c>
      <c r="C167" s="18" t="s">
        <v>74</v>
      </c>
      <c r="D167" s="36">
        <v>114500</v>
      </c>
      <c r="E167" s="36">
        <v>114500</v>
      </c>
      <c r="F167" s="36">
        <v>114500</v>
      </c>
      <c r="G167" s="36">
        <f>F167/7.5345</f>
        <v>15196.761563474682</v>
      </c>
      <c r="H167" s="36">
        <v>18000</v>
      </c>
      <c r="I167" s="36"/>
      <c r="J167" s="36"/>
    </row>
    <row r="168" spans="1:13" hidden="1" x14ac:dyDescent="0.2">
      <c r="A168" s="56"/>
      <c r="B168" s="25">
        <v>313</v>
      </c>
      <c r="C168" s="18" t="s">
        <v>18</v>
      </c>
      <c r="D168" s="36">
        <v>404250</v>
      </c>
      <c r="E168" s="36">
        <v>420750</v>
      </c>
      <c r="F168" s="36">
        <v>420750</v>
      </c>
      <c r="G168" s="36">
        <f>F168/7.5345</f>
        <v>55843.121640453908</v>
      </c>
      <c r="H168" s="36">
        <v>63820</v>
      </c>
      <c r="I168" s="36"/>
      <c r="J168" s="36"/>
    </row>
    <row r="169" spans="1:13" x14ac:dyDescent="0.2">
      <c r="A169" s="56"/>
      <c r="B169" s="25">
        <v>32</v>
      </c>
      <c r="C169" s="18" t="s">
        <v>11</v>
      </c>
      <c r="D169" s="36">
        <f>SUM(D170:D172)</f>
        <v>152000</v>
      </c>
      <c r="E169" s="36">
        <f>SUM(E170:E172)</f>
        <v>215000</v>
      </c>
      <c r="F169" s="36">
        <f>SUM(F170:F172)</f>
        <v>185000</v>
      </c>
      <c r="G169" s="36">
        <f>SUM(G170:G172)</f>
        <v>24553.719556705819</v>
      </c>
      <c r="H169" s="36">
        <f>SUM(H170:H172)</f>
        <v>31330</v>
      </c>
      <c r="I169" s="36">
        <v>24553.72</v>
      </c>
      <c r="J169" s="36">
        <f>I169</f>
        <v>24553.72</v>
      </c>
    </row>
    <row r="170" spans="1:13" ht="12.75" hidden="1" customHeight="1" x14ac:dyDescent="0.2">
      <c r="A170" s="56"/>
      <c r="B170" s="25">
        <v>321</v>
      </c>
      <c r="C170" s="18" t="s">
        <v>19</v>
      </c>
      <c r="D170" s="36">
        <v>140000</v>
      </c>
      <c r="E170" s="36">
        <v>170000</v>
      </c>
      <c r="F170" s="36">
        <v>170000</v>
      </c>
      <c r="G170" s="36">
        <f>F170/7.5345</f>
        <v>22562.877430486427</v>
      </c>
      <c r="H170" s="36">
        <v>30000</v>
      </c>
      <c r="I170" s="36"/>
      <c r="J170" s="36"/>
    </row>
    <row r="171" spans="1:13" ht="12.75" hidden="1" customHeight="1" x14ac:dyDescent="0.2">
      <c r="A171" s="56"/>
      <c r="B171" s="22">
        <v>323</v>
      </c>
      <c r="C171" s="18" t="s">
        <v>29</v>
      </c>
      <c r="D171" s="36"/>
      <c r="E171" s="36"/>
      <c r="F171" s="36"/>
      <c r="G171" s="36"/>
      <c r="H171" s="36">
        <v>330</v>
      </c>
      <c r="I171" s="36"/>
      <c r="J171" s="36"/>
    </row>
    <row r="172" spans="1:13" ht="12.75" hidden="1" customHeight="1" x14ac:dyDescent="0.2">
      <c r="A172" s="56"/>
      <c r="B172" s="15">
        <v>329</v>
      </c>
      <c r="C172" s="16" t="s">
        <v>8</v>
      </c>
      <c r="D172" s="36">
        <v>12000</v>
      </c>
      <c r="E172" s="36">
        <v>45000</v>
      </c>
      <c r="F172" s="36">
        <v>15000</v>
      </c>
      <c r="G172" s="36">
        <f>F172/7.5345</f>
        <v>1990.8421262193906</v>
      </c>
      <c r="H172" s="36">
        <v>1000</v>
      </c>
      <c r="I172" s="36"/>
      <c r="J172" s="36"/>
    </row>
    <row r="173" spans="1:13" ht="12.75" customHeight="1" x14ac:dyDescent="0.2">
      <c r="A173" s="56"/>
      <c r="B173" s="25">
        <v>34</v>
      </c>
      <c r="C173" s="29" t="s">
        <v>25</v>
      </c>
      <c r="D173" s="36"/>
      <c r="E173" s="36"/>
      <c r="F173" s="36"/>
      <c r="G173" s="36"/>
      <c r="H173" s="36">
        <f>H174</f>
        <v>150</v>
      </c>
      <c r="I173" s="36"/>
      <c r="J173" s="36"/>
    </row>
    <row r="174" spans="1:13" ht="12.75" hidden="1" customHeight="1" x14ac:dyDescent="0.2">
      <c r="A174" s="56"/>
      <c r="B174" s="25">
        <v>343</v>
      </c>
      <c r="C174" s="29" t="s">
        <v>23</v>
      </c>
      <c r="D174" s="36"/>
      <c r="E174" s="36"/>
      <c r="F174" s="36"/>
      <c r="G174" s="36"/>
      <c r="H174" s="36">
        <v>150</v>
      </c>
      <c r="I174" s="36"/>
      <c r="J174" s="36"/>
    </row>
    <row r="175" spans="1:13" x14ac:dyDescent="0.2">
      <c r="A175" s="56"/>
      <c r="B175" s="15"/>
      <c r="C175" s="16"/>
      <c r="D175" s="36"/>
      <c r="E175" s="36"/>
      <c r="F175" s="36"/>
      <c r="G175" s="36"/>
      <c r="H175" s="71"/>
      <c r="I175" s="36"/>
      <c r="J175" s="36"/>
    </row>
    <row r="176" spans="1:13" s="5" customFormat="1" ht="12.75" customHeight="1" x14ac:dyDescent="0.2">
      <c r="A176" s="54">
        <v>2102</v>
      </c>
      <c r="B176" s="123" t="s">
        <v>133</v>
      </c>
      <c r="C176" s="124"/>
      <c r="D176" s="11"/>
      <c r="E176" s="11"/>
      <c r="F176" s="11"/>
      <c r="G176" s="11"/>
      <c r="H176" s="69"/>
      <c r="I176" s="11"/>
      <c r="J176" s="11"/>
    </row>
    <row r="177" spans="1:10" x14ac:dyDescent="0.2">
      <c r="A177" s="55" t="s">
        <v>37</v>
      </c>
      <c r="B177" s="125" t="s">
        <v>38</v>
      </c>
      <c r="C177" s="126"/>
      <c r="D177" s="36"/>
      <c r="E177" s="36"/>
      <c r="F177" s="36"/>
      <c r="G177" s="36"/>
      <c r="H177" s="71"/>
      <c r="I177" s="36"/>
      <c r="J177" s="36"/>
    </row>
    <row r="178" spans="1:10" x14ac:dyDescent="0.2">
      <c r="A178" s="55">
        <v>11001</v>
      </c>
      <c r="B178" s="103" t="s">
        <v>136</v>
      </c>
      <c r="C178" s="104"/>
      <c r="D178" s="36"/>
      <c r="E178" s="36"/>
      <c r="F178" s="36"/>
      <c r="G178" s="36"/>
      <c r="H178" s="71"/>
      <c r="I178" s="36"/>
      <c r="J178" s="36"/>
    </row>
    <row r="179" spans="1:10" x14ac:dyDescent="0.2">
      <c r="A179" s="55"/>
      <c r="B179" s="15">
        <v>3</v>
      </c>
      <c r="C179" s="53" t="s">
        <v>10</v>
      </c>
      <c r="D179" s="36">
        <f t="shared" ref="D179:J179" si="72">D180+D184</f>
        <v>138451.64000000001</v>
      </c>
      <c r="E179" s="36">
        <f t="shared" si="72"/>
        <v>180596.5</v>
      </c>
      <c r="F179" s="36">
        <f t="shared" si="72"/>
        <v>180594.43</v>
      </c>
      <c r="G179" s="36">
        <f t="shared" si="72"/>
        <v>23968.999933638595</v>
      </c>
      <c r="H179" s="36">
        <f t="shared" ref="H179" si="73">H180+H184</f>
        <v>32499.41</v>
      </c>
      <c r="I179" s="36">
        <f t="shared" si="72"/>
        <v>23969</v>
      </c>
      <c r="J179" s="36">
        <f t="shared" si="72"/>
        <v>23969</v>
      </c>
    </row>
    <row r="180" spans="1:10" x14ac:dyDescent="0.2">
      <c r="A180" s="55"/>
      <c r="B180" s="25" t="s">
        <v>0</v>
      </c>
      <c r="C180" s="18" t="s">
        <v>11</v>
      </c>
      <c r="D180" s="36">
        <f>SUM(D181:D183)</f>
        <v>138451.64000000001</v>
      </c>
      <c r="E180" s="36">
        <f>SUM(E181:E183)</f>
        <v>180596.5</v>
      </c>
      <c r="F180" s="36">
        <f>SUM(F181:F183)</f>
        <v>180594.43</v>
      </c>
      <c r="G180" s="36">
        <f>SUM(G181:G183)</f>
        <v>23968.999933638595</v>
      </c>
      <c r="H180" s="36">
        <f>SUM(H181:H183)</f>
        <v>32499.41</v>
      </c>
      <c r="I180" s="30">
        <v>23969</v>
      </c>
      <c r="J180" s="36">
        <v>23969</v>
      </c>
    </row>
    <row r="181" spans="1:10" hidden="1" x14ac:dyDescent="0.2">
      <c r="A181" s="55"/>
      <c r="B181" s="15">
        <v>322</v>
      </c>
      <c r="C181" s="16" t="s">
        <v>12</v>
      </c>
      <c r="D181" s="36">
        <v>120000</v>
      </c>
      <c r="E181" s="36">
        <v>160000</v>
      </c>
      <c r="F181" s="36">
        <v>160000</v>
      </c>
      <c r="G181" s="36">
        <f>F181/7.5345</f>
        <v>21235.649346340168</v>
      </c>
      <c r="H181" s="36">
        <v>28318.86</v>
      </c>
      <c r="I181" s="36"/>
      <c r="J181" s="36"/>
    </row>
    <row r="182" spans="1:10" hidden="1" x14ac:dyDescent="0.2">
      <c r="A182" s="55"/>
      <c r="B182" s="22">
        <v>323</v>
      </c>
      <c r="C182" s="18" t="s">
        <v>29</v>
      </c>
      <c r="D182" s="36">
        <v>6431.36</v>
      </c>
      <c r="E182" s="36">
        <v>7492.5</v>
      </c>
      <c r="F182" s="36">
        <v>7490.43</v>
      </c>
      <c r="G182" s="36">
        <f>F182/7.5345</f>
        <v>994.15090583316737</v>
      </c>
      <c r="H182" s="36">
        <v>2524.6799999999998</v>
      </c>
      <c r="I182" s="36"/>
      <c r="J182" s="36"/>
    </row>
    <row r="183" spans="1:10" hidden="1" x14ac:dyDescent="0.2">
      <c r="A183" s="55"/>
      <c r="B183" s="15">
        <v>329</v>
      </c>
      <c r="C183" s="16" t="s">
        <v>8</v>
      </c>
      <c r="D183" s="36">
        <v>12020.28</v>
      </c>
      <c r="E183" s="36">
        <v>13104</v>
      </c>
      <c r="F183" s="36">
        <v>13104</v>
      </c>
      <c r="G183" s="36">
        <f>F183/7.5345</f>
        <v>1739.1996814652598</v>
      </c>
      <c r="H183" s="36">
        <v>1655.87</v>
      </c>
      <c r="I183" s="36"/>
      <c r="J183" s="36"/>
    </row>
    <row r="184" spans="1:10" hidden="1" x14ac:dyDescent="0.2">
      <c r="A184" s="55"/>
      <c r="B184" s="15">
        <v>37</v>
      </c>
      <c r="C184" s="29" t="s">
        <v>66</v>
      </c>
      <c r="D184" s="36">
        <f>D185</f>
        <v>0</v>
      </c>
      <c r="E184" s="36">
        <f>E185</f>
        <v>0</v>
      </c>
      <c r="F184" s="36">
        <f>F185</f>
        <v>0</v>
      </c>
      <c r="G184" s="36">
        <f>G185</f>
        <v>0</v>
      </c>
      <c r="H184" s="71">
        <f>H185</f>
        <v>0</v>
      </c>
      <c r="I184" s="36"/>
      <c r="J184" s="36">
        <f>I184</f>
        <v>0</v>
      </c>
    </row>
    <row r="185" spans="1:10" hidden="1" x14ac:dyDescent="0.2">
      <c r="A185" s="55"/>
      <c r="B185" s="15">
        <v>372</v>
      </c>
      <c r="C185" s="29" t="s">
        <v>24</v>
      </c>
      <c r="D185" s="36"/>
      <c r="E185" s="36"/>
      <c r="F185" s="36"/>
      <c r="G185" s="36"/>
      <c r="H185" s="71"/>
      <c r="I185" s="36"/>
      <c r="J185" s="36"/>
    </row>
    <row r="186" spans="1:10" hidden="1" x14ac:dyDescent="0.2">
      <c r="A186" s="55" t="s">
        <v>70</v>
      </c>
      <c r="B186" s="103" t="s">
        <v>71</v>
      </c>
      <c r="C186" s="104"/>
      <c r="D186" s="36"/>
      <c r="E186" s="36"/>
      <c r="F186" s="36"/>
      <c r="G186" s="36"/>
      <c r="H186" s="71"/>
      <c r="I186" s="36"/>
      <c r="J186" s="36"/>
    </row>
    <row r="187" spans="1:10" hidden="1" x14ac:dyDescent="0.2">
      <c r="A187" s="43"/>
      <c r="B187" s="14" t="s">
        <v>30</v>
      </c>
      <c r="C187" s="31" t="s">
        <v>71</v>
      </c>
      <c r="D187" s="36"/>
      <c r="E187" s="36"/>
      <c r="F187" s="36"/>
      <c r="G187" s="36"/>
      <c r="H187" s="71"/>
      <c r="I187" s="36"/>
      <c r="J187" s="36"/>
    </row>
    <row r="188" spans="1:10" hidden="1" x14ac:dyDescent="0.2">
      <c r="A188" s="55"/>
      <c r="B188" s="25">
        <v>3</v>
      </c>
      <c r="C188" s="29" t="s">
        <v>10</v>
      </c>
      <c r="D188" s="36">
        <f>D189</f>
        <v>0</v>
      </c>
      <c r="E188" s="36">
        <f>E189</f>
        <v>1165</v>
      </c>
      <c r="F188" s="36">
        <f>F189</f>
        <v>0</v>
      </c>
      <c r="G188" s="36">
        <f>G189</f>
        <v>0</v>
      </c>
      <c r="H188" s="71">
        <f>H189</f>
        <v>0</v>
      </c>
      <c r="I188" s="36"/>
      <c r="J188" s="36"/>
    </row>
    <row r="189" spans="1:10" hidden="1" x14ac:dyDescent="0.2">
      <c r="A189" s="55"/>
      <c r="B189" s="25">
        <v>32</v>
      </c>
      <c r="C189" s="29" t="s">
        <v>28</v>
      </c>
      <c r="D189" s="36">
        <f>SUM(D190:D191)</f>
        <v>0</v>
      </c>
      <c r="E189" s="36">
        <f>SUM(E190:E191)</f>
        <v>1165</v>
      </c>
      <c r="F189" s="36">
        <f>SUM(F190:F191)</f>
        <v>0</v>
      </c>
      <c r="G189" s="36">
        <f>SUM(G190:G191)</f>
        <v>0</v>
      </c>
      <c r="H189" s="71">
        <f>SUM(H190:H191)</f>
        <v>0</v>
      </c>
      <c r="I189" s="30"/>
      <c r="J189" s="36">
        <f>I189</f>
        <v>0</v>
      </c>
    </row>
    <row r="190" spans="1:10" hidden="1" x14ac:dyDescent="0.2">
      <c r="A190" s="55"/>
      <c r="B190" s="25">
        <v>321</v>
      </c>
      <c r="C190" s="18" t="s">
        <v>21</v>
      </c>
      <c r="D190" s="36">
        <v>0</v>
      </c>
      <c r="E190" s="36">
        <v>1165</v>
      </c>
      <c r="F190" s="36"/>
      <c r="G190" s="36">
        <f>F190/7.5345</f>
        <v>0</v>
      </c>
      <c r="H190" s="71">
        <f>G190/7.5345</f>
        <v>0</v>
      </c>
      <c r="I190" s="36"/>
      <c r="J190" s="36"/>
    </row>
    <row r="191" spans="1:10" hidden="1" x14ac:dyDescent="0.2">
      <c r="A191" s="55"/>
      <c r="B191" s="22">
        <v>323</v>
      </c>
      <c r="C191" s="18" t="s">
        <v>29</v>
      </c>
      <c r="D191" s="36">
        <v>0</v>
      </c>
      <c r="E191" s="36">
        <v>0</v>
      </c>
      <c r="F191" s="36">
        <v>0</v>
      </c>
      <c r="G191" s="36">
        <v>0</v>
      </c>
      <c r="H191" s="71">
        <v>0</v>
      </c>
      <c r="I191" s="36"/>
      <c r="J191" s="36"/>
    </row>
    <row r="192" spans="1:10" x14ac:dyDescent="0.2">
      <c r="A192" s="55"/>
      <c r="B192" s="22"/>
      <c r="C192" s="28"/>
      <c r="D192" s="36"/>
      <c r="E192" s="36"/>
      <c r="F192" s="36"/>
      <c r="G192" s="36"/>
      <c r="H192" s="71"/>
      <c r="I192" s="36"/>
      <c r="J192" s="36"/>
    </row>
    <row r="193" spans="1:10" hidden="1" x14ac:dyDescent="0.2">
      <c r="A193" s="55" t="s">
        <v>93</v>
      </c>
      <c r="B193" s="14" t="s">
        <v>30</v>
      </c>
      <c r="C193" s="31" t="s">
        <v>68</v>
      </c>
      <c r="D193" s="36"/>
      <c r="E193" s="36"/>
      <c r="F193" s="36"/>
      <c r="G193" s="36"/>
      <c r="H193" s="71"/>
      <c r="I193" s="36"/>
      <c r="J193" s="36"/>
    </row>
    <row r="194" spans="1:10" hidden="1" x14ac:dyDescent="0.2">
      <c r="A194" s="55"/>
      <c r="B194" s="25">
        <v>3</v>
      </c>
      <c r="C194" s="29" t="s">
        <v>10</v>
      </c>
      <c r="D194" s="36">
        <f t="shared" ref="D194:J194" si="74">D195</f>
        <v>0</v>
      </c>
      <c r="E194" s="36">
        <f t="shared" si="74"/>
        <v>0</v>
      </c>
      <c r="F194" s="36">
        <f t="shared" si="74"/>
        <v>0</v>
      </c>
      <c r="G194" s="36">
        <f t="shared" si="74"/>
        <v>0</v>
      </c>
      <c r="H194" s="71">
        <f t="shared" si="74"/>
        <v>0</v>
      </c>
      <c r="I194" s="36">
        <f t="shared" si="74"/>
        <v>0</v>
      </c>
      <c r="J194" s="36">
        <f t="shared" si="74"/>
        <v>0</v>
      </c>
    </row>
    <row r="195" spans="1:10" hidden="1" x14ac:dyDescent="0.2">
      <c r="A195" s="55"/>
      <c r="B195" s="25">
        <v>32</v>
      </c>
      <c r="C195" s="29" t="s">
        <v>28</v>
      </c>
      <c r="D195" s="36">
        <f>SUM(D196:D198)</f>
        <v>0</v>
      </c>
      <c r="E195" s="36">
        <f>SUM(E196:E198)</f>
        <v>0</v>
      </c>
      <c r="F195" s="36">
        <f>SUM(F196:F198)</f>
        <v>0</v>
      </c>
      <c r="G195" s="36">
        <f>SUM(G196:G198)</f>
        <v>0</v>
      </c>
      <c r="H195" s="71">
        <f>SUM(H196:H198)</f>
        <v>0</v>
      </c>
      <c r="I195" s="30"/>
      <c r="J195" s="36"/>
    </row>
    <row r="196" spans="1:10" hidden="1" x14ac:dyDescent="0.2">
      <c r="A196" s="55"/>
      <c r="B196" s="25">
        <v>321</v>
      </c>
      <c r="C196" s="18" t="s">
        <v>21</v>
      </c>
      <c r="D196" s="36">
        <v>0</v>
      </c>
      <c r="E196" s="36">
        <v>0</v>
      </c>
      <c r="F196" s="36">
        <v>0</v>
      </c>
      <c r="G196" s="36">
        <v>0</v>
      </c>
      <c r="H196" s="71">
        <v>0</v>
      </c>
      <c r="I196" s="30"/>
      <c r="J196" s="36"/>
    </row>
    <row r="197" spans="1:10" hidden="1" x14ac:dyDescent="0.2">
      <c r="A197" s="55"/>
      <c r="B197" s="22">
        <v>323</v>
      </c>
      <c r="C197" s="18" t="s">
        <v>29</v>
      </c>
      <c r="D197" s="36">
        <v>0</v>
      </c>
      <c r="E197" s="36">
        <v>0</v>
      </c>
      <c r="F197" s="36">
        <v>0</v>
      </c>
      <c r="G197" s="36">
        <v>0</v>
      </c>
      <c r="H197" s="71">
        <v>0</v>
      </c>
      <c r="I197" s="30"/>
      <c r="J197" s="36"/>
    </row>
    <row r="198" spans="1:10" hidden="1" x14ac:dyDescent="0.2">
      <c r="A198" s="55"/>
      <c r="B198" s="32">
        <v>329</v>
      </c>
      <c r="C198" s="16" t="s">
        <v>8</v>
      </c>
      <c r="D198" s="36">
        <v>0</v>
      </c>
      <c r="E198" s="36">
        <v>0</v>
      </c>
      <c r="F198" s="36">
        <v>0</v>
      </c>
      <c r="G198" s="36">
        <v>0</v>
      </c>
      <c r="H198" s="71">
        <v>0</v>
      </c>
      <c r="I198" s="36"/>
      <c r="J198" s="36"/>
    </row>
    <row r="199" spans="1:10" hidden="1" x14ac:dyDescent="0.2">
      <c r="A199" s="55"/>
      <c r="B199" s="25">
        <v>4</v>
      </c>
      <c r="C199" s="18" t="s">
        <v>15</v>
      </c>
      <c r="D199" s="36">
        <f>D200</f>
        <v>0</v>
      </c>
      <c r="E199" s="36">
        <f>E200</f>
        <v>0</v>
      </c>
      <c r="F199" s="36">
        <f>F200</f>
        <v>0</v>
      </c>
      <c r="G199" s="36">
        <f>G200</f>
        <v>0</v>
      </c>
      <c r="H199" s="71">
        <f>H200</f>
        <v>0</v>
      </c>
      <c r="I199" s="36"/>
      <c r="J199" s="36"/>
    </row>
    <row r="200" spans="1:10" hidden="1" x14ac:dyDescent="0.2">
      <c r="A200" s="55"/>
      <c r="B200" s="25">
        <v>42</v>
      </c>
      <c r="C200" s="58" t="s">
        <v>26</v>
      </c>
      <c r="D200" s="36">
        <f>SUM(D201)</f>
        <v>0</v>
      </c>
      <c r="E200" s="36">
        <f>SUM(E201)</f>
        <v>0</v>
      </c>
      <c r="F200" s="36">
        <f>SUM(F201)</f>
        <v>0</v>
      </c>
      <c r="G200" s="36">
        <f>SUM(G201)</f>
        <v>0</v>
      </c>
      <c r="H200" s="71">
        <f>SUM(H201)</f>
        <v>0</v>
      </c>
      <c r="I200" s="36"/>
      <c r="J200" s="36"/>
    </row>
    <row r="201" spans="1:10" hidden="1" x14ac:dyDescent="0.2">
      <c r="A201" s="55"/>
      <c r="B201" s="25">
        <v>422</v>
      </c>
      <c r="C201" s="18" t="s">
        <v>27</v>
      </c>
      <c r="D201" s="36">
        <v>0</v>
      </c>
      <c r="E201" s="36">
        <v>0</v>
      </c>
      <c r="F201" s="36">
        <v>0</v>
      </c>
      <c r="G201" s="36">
        <v>0</v>
      </c>
      <c r="H201" s="71">
        <v>0</v>
      </c>
      <c r="I201" s="36"/>
      <c r="J201" s="36"/>
    </row>
    <row r="202" spans="1:10" hidden="1" x14ac:dyDescent="0.2">
      <c r="A202" s="55"/>
      <c r="B202" s="22"/>
      <c r="C202" s="31"/>
      <c r="D202" s="36"/>
      <c r="E202" s="36"/>
      <c r="F202" s="36"/>
      <c r="G202" s="36"/>
      <c r="H202" s="71"/>
      <c r="I202" s="36"/>
      <c r="J202" s="36"/>
    </row>
    <row r="203" spans="1:10" s="5" customFormat="1" x14ac:dyDescent="0.2">
      <c r="A203" s="54">
        <v>2301</v>
      </c>
      <c r="B203" s="123" t="s">
        <v>137</v>
      </c>
      <c r="C203" s="124"/>
      <c r="D203" s="11"/>
      <c r="E203" s="11"/>
      <c r="F203" s="11"/>
      <c r="G203" s="11"/>
      <c r="H203" s="69"/>
      <c r="I203" s="11"/>
      <c r="J203" s="11"/>
    </row>
    <row r="204" spans="1:10" s="5" customFormat="1" x14ac:dyDescent="0.2">
      <c r="A204" s="55" t="s">
        <v>70</v>
      </c>
      <c r="B204" s="105" t="s">
        <v>71</v>
      </c>
      <c r="C204" s="106"/>
      <c r="D204" s="11"/>
      <c r="E204" s="11"/>
      <c r="F204" s="11"/>
      <c r="G204" s="11"/>
      <c r="H204" s="69"/>
      <c r="I204" s="11"/>
      <c r="J204" s="11"/>
    </row>
    <row r="205" spans="1:10" s="5" customFormat="1" x14ac:dyDescent="0.2">
      <c r="A205" s="55">
        <v>11001</v>
      </c>
      <c r="B205" s="103" t="s">
        <v>136</v>
      </c>
      <c r="C205" s="104"/>
      <c r="D205" s="11"/>
      <c r="E205" s="11"/>
      <c r="F205" s="11"/>
      <c r="G205" s="11"/>
      <c r="H205" s="69"/>
      <c r="I205" s="11"/>
      <c r="J205" s="11"/>
    </row>
    <row r="206" spans="1:10" s="5" customFormat="1" x14ac:dyDescent="0.2">
      <c r="A206" s="54"/>
      <c r="B206" s="25">
        <v>3</v>
      </c>
      <c r="C206" s="29" t="s">
        <v>10</v>
      </c>
      <c r="D206" s="11"/>
      <c r="E206" s="11"/>
      <c r="F206" s="11"/>
      <c r="G206" s="11"/>
      <c r="H206" s="36">
        <f t="shared" ref="H206" si="75">H207</f>
        <v>600</v>
      </c>
      <c r="I206" s="11"/>
      <c r="J206" s="11"/>
    </row>
    <row r="207" spans="1:10" s="5" customFormat="1" x14ac:dyDescent="0.2">
      <c r="A207" s="54"/>
      <c r="B207" s="25">
        <v>32</v>
      </c>
      <c r="C207" s="29" t="s">
        <v>28</v>
      </c>
      <c r="D207" s="11"/>
      <c r="E207" s="11"/>
      <c r="F207" s="11"/>
      <c r="G207" s="11"/>
      <c r="H207" s="36">
        <f>H208</f>
        <v>600</v>
      </c>
      <c r="I207" s="11"/>
      <c r="J207" s="11"/>
    </row>
    <row r="208" spans="1:10" s="5" customFormat="1" hidden="1" x14ac:dyDescent="0.2">
      <c r="A208" s="54"/>
      <c r="B208" s="25">
        <v>323</v>
      </c>
      <c r="C208" s="29" t="s">
        <v>22</v>
      </c>
      <c r="D208" s="11"/>
      <c r="E208" s="11"/>
      <c r="F208" s="11"/>
      <c r="G208" s="11"/>
      <c r="H208" s="36">
        <v>600</v>
      </c>
      <c r="I208" s="11"/>
      <c r="J208" s="11"/>
    </row>
    <row r="209" spans="1:12" ht="12.75" customHeight="1" x14ac:dyDescent="0.2">
      <c r="A209" s="55" t="s">
        <v>36</v>
      </c>
      <c r="B209" s="105" t="s">
        <v>163</v>
      </c>
      <c r="C209" s="106"/>
      <c r="D209" s="36"/>
      <c r="E209" s="36"/>
      <c r="F209" s="36"/>
      <c r="G209" s="36"/>
      <c r="H209" s="71"/>
      <c r="I209" s="36"/>
      <c r="J209" s="36"/>
    </row>
    <row r="210" spans="1:12" ht="12.75" customHeight="1" x14ac:dyDescent="0.2">
      <c r="A210" s="55">
        <v>47300</v>
      </c>
      <c r="B210" s="105" t="s">
        <v>138</v>
      </c>
      <c r="C210" s="106"/>
      <c r="D210" s="36"/>
      <c r="E210" s="36"/>
      <c r="F210" s="36"/>
      <c r="G210" s="36"/>
      <c r="H210" s="71"/>
      <c r="I210" s="36"/>
      <c r="J210" s="36"/>
    </row>
    <row r="211" spans="1:12" ht="12.75" customHeight="1" x14ac:dyDescent="0.2">
      <c r="A211" s="55"/>
      <c r="B211" s="25">
        <v>3</v>
      </c>
      <c r="C211" s="29" t="s">
        <v>10</v>
      </c>
      <c r="D211" s="36">
        <f t="shared" ref="D211:J211" si="76">D212</f>
        <v>75000</v>
      </c>
      <c r="E211" s="36">
        <f t="shared" si="76"/>
        <v>75000</v>
      </c>
      <c r="F211" s="36">
        <f t="shared" si="76"/>
        <v>75000</v>
      </c>
      <c r="G211" s="36">
        <f t="shared" si="76"/>
        <v>9954.2106310969521</v>
      </c>
      <c r="H211" s="36">
        <f t="shared" si="76"/>
        <v>3542.14</v>
      </c>
      <c r="I211" s="36">
        <f t="shared" si="76"/>
        <v>9954.2099999999991</v>
      </c>
      <c r="J211" s="36">
        <f t="shared" si="76"/>
        <v>9954.2099999999991</v>
      </c>
    </row>
    <row r="212" spans="1:12" ht="12.75" customHeight="1" x14ac:dyDescent="0.2">
      <c r="A212" s="55"/>
      <c r="B212" s="25">
        <v>32</v>
      </c>
      <c r="C212" s="29" t="s">
        <v>28</v>
      </c>
      <c r="D212" s="36">
        <f>D214+D215</f>
        <v>75000</v>
      </c>
      <c r="E212" s="36">
        <f>E214+E215</f>
        <v>75000</v>
      </c>
      <c r="F212" s="36">
        <f>F214+F215</f>
        <v>75000</v>
      </c>
      <c r="G212" s="36">
        <f>G214+G215</f>
        <v>9954.2106310969521</v>
      </c>
      <c r="H212" s="36">
        <f>SUM(H213:H215)</f>
        <v>3542.14</v>
      </c>
      <c r="I212" s="36">
        <v>9954.2099999999991</v>
      </c>
      <c r="J212" s="36">
        <f>I212</f>
        <v>9954.2099999999991</v>
      </c>
    </row>
    <row r="213" spans="1:12" ht="12.75" hidden="1" customHeight="1" x14ac:dyDescent="0.2">
      <c r="A213" s="55"/>
      <c r="B213" s="25">
        <v>321</v>
      </c>
      <c r="C213" s="18" t="s">
        <v>21</v>
      </c>
      <c r="D213" s="36"/>
      <c r="E213" s="36"/>
      <c r="F213" s="36"/>
      <c r="G213" s="36"/>
      <c r="H213" s="36">
        <v>171</v>
      </c>
      <c r="I213" s="36"/>
      <c r="J213" s="36"/>
    </row>
    <row r="214" spans="1:12" ht="12.75" hidden="1" customHeight="1" x14ac:dyDescent="0.2">
      <c r="A214" s="55"/>
      <c r="B214" s="25">
        <v>322</v>
      </c>
      <c r="C214" s="29" t="s">
        <v>12</v>
      </c>
      <c r="D214" s="36">
        <v>66000</v>
      </c>
      <c r="E214" s="36">
        <v>71000</v>
      </c>
      <c r="F214" s="36">
        <v>71000</v>
      </c>
      <c r="G214" s="36">
        <f>F214/7.5345</f>
        <v>9423.3193974384485</v>
      </c>
      <c r="H214" s="36">
        <v>2731.14</v>
      </c>
      <c r="I214" s="36"/>
      <c r="J214" s="36"/>
      <c r="L214" s="23"/>
    </row>
    <row r="215" spans="1:12" ht="12.75" hidden="1" customHeight="1" x14ac:dyDescent="0.2">
      <c r="A215" s="55"/>
      <c r="B215" s="25">
        <v>323</v>
      </c>
      <c r="C215" s="29" t="s">
        <v>22</v>
      </c>
      <c r="D215" s="36">
        <v>9000</v>
      </c>
      <c r="E215" s="36">
        <v>4000</v>
      </c>
      <c r="F215" s="36">
        <v>4000</v>
      </c>
      <c r="G215" s="36">
        <f>F215/7.5345</f>
        <v>530.89123365850423</v>
      </c>
      <c r="H215" s="36">
        <v>640</v>
      </c>
      <c r="I215" s="36"/>
      <c r="J215" s="36"/>
      <c r="L215" s="23"/>
    </row>
    <row r="216" spans="1:12" ht="14.25" customHeight="1" x14ac:dyDescent="0.2">
      <c r="A216" s="55">
        <v>55348</v>
      </c>
      <c r="B216" s="103" t="s">
        <v>139</v>
      </c>
      <c r="C216" s="104"/>
      <c r="D216" s="36"/>
      <c r="E216" s="36"/>
      <c r="F216" s="36"/>
      <c r="G216" s="36"/>
      <c r="H216" s="36"/>
      <c r="I216" s="36"/>
      <c r="J216" s="36"/>
    </row>
    <row r="217" spans="1:12" x14ac:dyDescent="0.2">
      <c r="A217" s="43"/>
      <c r="B217" s="25">
        <v>3</v>
      </c>
      <c r="C217" s="29" t="s">
        <v>10</v>
      </c>
      <c r="D217" s="36">
        <f t="shared" ref="D217:I217" si="77">D218</f>
        <v>0</v>
      </c>
      <c r="E217" s="36">
        <f t="shared" si="77"/>
        <v>7500</v>
      </c>
      <c r="F217" s="36">
        <f t="shared" si="77"/>
        <v>7500</v>
      </c>
      <c r="G217" s="36">
        <f t="shared" si="77"/>
        <v>995.4210631096953</v>
      </c>
      <c r="H217" s="36">
        <f t="shared" si="77"/>
        <v>0</v>
      </c>
      <c r="I217" s="36">
        <f t="shared" si="77"/>
        <v>0</v>
      </c>
      <c r="J217" s="36">
        <f>I217</f>
        <v>0</v>
      </c>
    </row>
    <row r="218" spans="1:12" x14ac:dyDescent="0.2">
      <c r="A218" s="55"/>
      <c r="B218" s="25">
        <v>32</v>
      </c>
      <c r="C218" s="29" t="s">
        <v>28</v>
      </c>
      <c r="D218" s="36">
        <f>D219</f>
        <v>0</v>
      </c>
      <c r="E218" s="36">
        <f>E219</f>
        <v>7500</v>
      </c>
      <c r="F218" s="36">
        <f>F219</f>
        <v>7500</v>
      </c>
      <c r="G218" s="36">
        <f>G219</f>
        <v>995.4210631096953</v>
      </c>
      <c r="H218" s="36">
        <f>H219</f>
        <v>0</v>
      </c>
      <c r="I218" s="36"/>
      <c r="J218" s="36">
        <f>I218</f>
        <v>0</v>
      </c>
    </row>
    <row r="219" spans="1:12" hidden="1" x14ac:dyDescent="0.2">
      <c r="A219" s="55"/>
      <c r="B219" s="25">
        <v>322</v>
      </c>
      <c r="C219" s="29" t="s">
        <v>12</v>
      </c>
      <c r="D219" s="36">
        <v>0</v>
      </c>
      <c r="E219" s="36">
        <v>7500</v>
      </c>
      <c r="F219" s="36">
        <v>7500</v>
      </c>
      <c r="G219" s="36">
        <f>F219/7.5345</f>
        <v>995.4210631096953</v>
      </c>
      <c r="H219" s="36">
        <v>0</v>
      </c>
      <c r="I219" s="36"/>
      <c r="J219" s="36"/>
    </row>
    <row r="220" spans="1:12" ht="14.25" customHeight="1" x14ac:dyDescent="0.2">
      <c r="A220" s="55">
        <v>55431</v>
      </c>
      <c r="B220" s="103" t="s">
        <v>140</v>
      </c>
      <c r="C220" s="104"/>
      <c r="D220" s="36"/>
      <c r="E220" s="36"/>
      <c r="F220" s="36"/>
      <c r="G220" s="36"/>
      <c r="H220" s="36"/>
      <c r="I220" s="36"/>
      <c r="J220" s="36"/>
    </row>
    <row r="221" spans="1:12" x14ac:dyDescent="0.2">
      <c r="A221" s="43"/>
      <c r="B221" s="25">
        <v>3</v>
      </c>
      <c r="C221" s="29" t="s">
        <v>10</v>
      </c>
      <c r="D221" s="36">
        <f t="shared" ref="D221:J222" si="78">D222</f>
        <v>75000</v>
      </c>
      <c r="E221" s="36">
        <f t="shared" si="78"/>
        <v>77500</v>
      </c>
      <c r="F221" s="36">
        <f t="shared" si="78"/>
        <v>122000</v>
      </c>
      <c r="G221" s="36">
        <f t="shared" si="78"/>
        <v>16192.182626584377</v>
      </c>
      <c r="H221" s="36">
        <f t="shared" si="78"/>
        <v>1285.3</v>
      </c>
      <c r="I221" s="36">
        <f t="shared" si="78"/>
        <v>16192.18</v>
      </c>
      <c r="J221" s="36">
        <f t="shared" si="78"/>
        <v>16192.18</v>
      </c>
    </row>
    <row r="222" spans="1:12" x14ac:dyDescent="0.2">
      <c r="A222" s="55"/>
      <c r="B222" s="25">
        <v>32</v>
      </c>
      <c r="C222" s="29" t="s">
        <v>28</v>
      </c>
      <c r="D222" s="36">
        <f t="shared" si="78"/>
        <v>75000</v>
      </c>
      <c r="E222" s="36">
        <f t="shared" si="78"/>
        <v>77500</v>
      </c>
      <c r="F222" s="36">
        <f t="shared" si="78"/>
        <v>122000</v>
      </c>
      <c r="G222" s="36">
        <f t="shared" si="78"/>
        <v>16192.182626584377</v>
      </c>
      <c r="H222" s="36">
        <f t="shared" si="78"/>
        <v>1285.3</v>
      </c>
      <c r="I222" s="36">
        <v>16192.18</v>
      </c>
      <c r="J222" s="36">
        <f>I222</f>
        <v>16192.18</v>
      </c>
    </row>
    <row r="223" spans="1:12" hidden="1" x14ac:dyDescent="0.2">
      <c r="A223" s="55"/>
      <c r="B223" s="25">
        <v>322</v>
      </c>
      <c r="C223" s="29" t="s">
        <v>12</v>
      </c>
      <c r="D223" s="36">
        <v>75000</v>
      </c>
      <c r="E223" s="36">
        <v>77500</v>
      </c>
      <c r="F223" s="36">
        <v>122000</v>
      </c>
      <c r="G223" s="36">
        <f>F223/7.5345</f>
        <v>16192.182626584377</v>
      </c>
      <c r="H223" s="36">
        <v>1285.3</v>
      </c>
      <c r="I223" s="36"/>
      <c r="J223" s="36"/>
    </row>
    <row r="224" spans="1:12" x14ac:dyDescent="0.2">
      <c r="A224" s="55" t="s">
        <v>73</v>
      </c>
      <c r="B224" s="105" t="s">
        <v>141</v>
      </c>
      <c r="C224" s="106"/>
      <c r="D224" s="36"/>
      <c r="E224" s="36"/>
      <c r="F224" s="36"/>
      <c r="G224" s="36"/>
      <c r="H224" s="71"/>
      <c r="I224" s="36"/>
      <c r="J224" s="39"/>
      <c r="K224" s="33"/>
      <c r="L224" s="34"/>
    </row>
    <row r="225" spans="1:12" x14ac:dyDescent="0.2">
      <c r="A225" s="55">
        <v>47300</v>
      </c>
      <c r="B225" s="105" t="s">
        <v>138</v>
      </c>
      <c r="C225" s="106"/>
      <c r="D225" s="36"/>
      <c r="E225" s="36"/>
      <c r="F225" s="36"/>
      <c r="G225" s="36"/>
      <c r="H225" s="71"/>
      <c r="I225" s="36"/>
      <c r="J225" s="39"/>
      <c r="K225" s="33"/>
      <c r="L225" s="34"/>
    </row>
    <row r="226" spans="1:12" x14ac:dyDescent="0.2">
      <c r="A226" s="43"/>
      <c r="B226" s="4">
        <v>3</v>
      </c>
      <c r="C226" s="35" t="s">
        <v>10</v>
      </c>
      <c r="D226" s="36">
        <f t="shared" ref="D226:J226" si="79">D227+D231</f>
        <v>57600</v>
      </c>
      <c r="E226" s="36">
        <f t="shared" si="79"/>
        <v>57600</v>
      </c>
      <c r="F226" s="36">
        <f t="shared" si="79"/>
        <v>90815.6</v>
      </c>
      <c r="G226" s="36">
        <f t="shared" si="79"/>
        <v>12053.301479859314</v>
      </c>
      <c r="H226" s="36">
        <f t="shared" ref="H226" si="80">H227+H231</f>
        <v>12053.33</v>
      </c>
      <c r="I226" s="36">
        <f t="shared" si="79"/>
        <v>14053.3</v>
      </c>
      <c r="J226" s="36">
        <f t="shared" si="79"/>
        <v>14053.3</v>
      </c>
      <c r="K226" s="33"/>
      <c r="L226" s="34"/>
    </row>
    <row r="227" spans="1:12" x14ac:dyDescent="0.2">
      <c r="A227" s="55"/>
      <c r="B227" s="4">
        <v>31</v>
      </c>
      <c r="C227" s="4" t="s">
        <v>17</v>
      </c>
      <c r="D227" s="36">
        <f>SUM(D228:D230)</f>
        <v>44000</v>
      </c>
      <c r="E227" s="36">
        <f>SUM(E228:E230)</f>
        <v>44000</v>
      </c>
      <c r="F227" s="36">
        <f>SUM(F228:F230)</f>
        <v>64420</v>
      </c>
      <c r="G227" s="36">
        <f>SUM(G228:G230)</f>
        <v>8550.0033180702103</v>
      </c>
      <c r="H227" s="36">
        <f>SUM(H228:H230)</f>
        <v>8550.02</v>
      </c>
      <c r="I227" s="36">
        <v>8550</v>
      </c>
      <c r="J227" s="39">
        <f>I227</f>
        <v>8550</v>
      </c>
      <c r="K227" s="33"/>
      <c r="L227" s="34"/>
    </row>
    <row r="228" spans="1:12" hidden="1" x14ac:dyDescent="0.2">
      <c r="A228" s="55"/>
      <c r="B228" s="25">
        <v>311</v>
      </c>
      <c r="C228" s="18" t="s">
        <v>9</v>
      </c>
      <c r="D228" s="36">
        <v>36213.33</v>
      </c>
      <c r="E228" s="36">
        <v>36213.33</v>
      </c>
      <c r="F228" s="36">
        <v>53648.07</v>
      </c>
      <c r="G228" s="36">
        <f>F228/7.5345</f>
        <v>7120.3225164244468</v>
      </c>
      <c r="H228" s="36">
        <v>7120.32</v>
      </c>
      <c r="I228" s="36"/>
      <c r="J228" s="39"/>
      <c r="K228" s="33"/>
      <c r="L228" s="34"/>
    </row>
    <row r="229" spans="1:12" hidden="1" x14ac:dyDescent="0.2">
      <c r="A229" s="55"/>
      <c r="B229" s="25">
        <v>312</v>
      </c>
      <c r="C229" s="18" t="s">
        <v>74</v>
      </c>
      <c r="D229" s="36">
        <v>1920</v>
      </c>
      <c r="E229" s="36">
        <v>1920</v>
      </c>
      <c r="F229" s="36">
        <v>1920</v>
      </c>
      <c r="G229" s="36">
        <f>F229/7.5345</f>
        <v>254.82779215608201</v>
      </c>
      <c r="H229" s="36">
        <v>254.83</v>
      </c>
      <c r="I229" s="36"/>
      <c r="J229" s="39"/>
      <c r="K229" s="33"/>
      <c r="L229" s="34"/>
    </row>
    <row r="230" spans="1:12" hidden="1" x14ac:dyDescent="0.2">
      <c r="A230" s="55"/>
      <c r="B230" s="25">
        <v>313</v>
      </c>
      <c r="C230" s="18" t="s">
        <v>18</v>
      </c>
      <c r="D230" s="36">
        <v>5866.67</v>
      </c>
      <c r="E230" s="36">
        <v>5866.67</v>
      </c>
      <c r="F230" s="36">
        <v>8851.93</v>
      </c>
      <c r="G230" s="36">
        <f>F230/7.5345</f>
        <v>1174.8530094896807</v>
      </c>
      <c r="H230" s="36">
        <v>1174.8699999999999</v>
      </c>
      <c r="I230" s="36"/>
      <c r="J230" s="39"/>
      <c r="K230" s="33"/>
      <c r="L230" s="34"/>
    </row>
    <row r="231" spans="1:12" x14ac:dyDescent="0.2">
      <c r="A231" s="55"/>
      <c r="B231" s="25">
        <v>32</v>
      </c>
      <c r="C231" s="18" t="s">
        <v>11</v>
      </c>
      <c r="D231" s="36">
        <f>SUM(D232:D233)</f>
        <v>13600</v>
      </c>
      <c r="E231" s="36">
        <f>SUM(E232:E233)</f>
        <v>13600</v>
      </c>
      <c r="F231" s="36">
        <f>SUM(F232:F233)</f>
        <v>26395.599999999999</v>
      </c>
      <c r="G231" s="36">
        <f>SUM(G232:G233)</f>
        <v>3503.2981617891037</v>
      </c>
      <c r="H231" s="36">
        <f>SUM(H232:H233)</f>
        <v>3503.31</v>
      </c>
      <c r="I231" s="36">
        <v>5503.3</v>
      </c>
      <c r="J231" s="39">
        <f>I231</f>
        <v>5503.3</v>
      </c>
      <c r="K231" s="33"/>
      <c r="L231" s="34"/>
    </row>
    <row r="232" spans="1:12" hidden="1" x14ac:dyDescent="0.2">
      <c r="A232" s="55"/>
      <c r="B232" s="25">
        <v>321</v>
      </c>
      <c r="C232" s="18" t="s">
        <v>19</v>
      </c>
      <c r="D232" s="36">
        <v>4000</v>
      </c>
      <c r="E232" s="36">
        <v>4000</v>
      </c>
      <c r="F232" s="36">
        <v>11200</v>
      </c>
      <c r="G232" s="36">
        <f>F232/7.5345</f>
        <v>1486.4954542438118</v>
      </c>
      <c r="H232" s="36">
        <v>1486.5</v>
      </c>
      <c r="I232" s="36"/>
      <c r="J232" s="39"/>
      <c r="K232" s="33"/>
      <c r="L232" s="34"/>
    </row>
    <row r="233" spans="1:12" hidden="1" x14ac:dyDescent="0.2">
      <c r="A233" s="55"/>
      <c r="B233" s="25">
        <v>322</v>
      </c>
      <c r="C233" s="29" t="s">
        <v>12</v>
      </c>
      <c r="D233" s="36">
        <v>9600</v>
      </c>
      <c r="E233" s="36">
        <v>9600</v>
      </c>
      <c r="F233" s="36">
        <v>15195.6</v>
      </c>
      <c r="G233" s="36">
        <f>F233/7.5345</f>
        <v>2016.8027075452917</v>
      </c>
      <c r="H233" s="36">
        <v>2016.81</v>
      </c>
      <c r="I233" s="36"/>
      <c r="J233" s="39"/>
      <c r="K233" s="33"/>
      <c r="L233" s="34"/>
    </row>
    <row r="234" spans="1:12" x14ac:dyDescent="0.2">
      <c r="A234" s="55">
        <v>55348</v>
      </c>
      <c r="B234" s="103" t="s">
        <v>139</v>
      </c>
      <c r="C234" s="104"/>
      <c r="D234" s="36"/>
      <c r="E234" s="36"/>
      <c r="F234" s="36"/>
      <c r="G234" s="36"/>
      <c r="H234" s="36"/>
      <c r="I234" s="36"/>
      <c r="J234" s="39"/>
      <c r="K234" s="33"/>
      <c r="L234" s="34"/>
    </row>
    <row r="235" spans="1:12" x14ac:dyDescent="0.2">
      <c r="A235" s="43"/>
      <c r="B235" s="4">
        <v>3</v>
      </c>
      <c r="C235" s="35" t="s">
        <v>10</v>
      </c>
      <c r="D235" s="36">
        <f t="shared" ref="D235:J235" si="81">D236+D240</f>
        <v>36000</v>
      </c>
      <c r="E235" s="36">
        <f t="shared" si="81"/>
        <v>36000</v>
      </c>
      <c r="F235" s="36">
        <f t="shared" si="81"/>
        <v>38920.971428571429</v>
      </c>
      <c r="G235" s="36">
        <f t="shared" si="81"/>
        <v>5165.7006342254208</v>
      </c>
      <c r="H235" s="36">
        <f t="shared" ref="H235" si="82">H236+H240</f>
        <v>5165.6899999999996</v>
      </c>
      <c r="I235" s="36">
        <f t="shared" si="81"/>
        <v>5165.7</v>
      </c>
      <c r="J235" s="36">
        <f t="shared" si="81"/>
        <v>5165.7</v>
      </c>
      <c r="K235" s="33"/>
      <c r="L235" s="34"/>
    </row>
    <row r="236" spans="1:12" x14ac:dyDescent="0.2">
      <c r="A236" s="55"/>
      <c r="B236" s="4">
        <v>31</v>
      </c>
      <c r="C236" s="4" t="s">
        <v>17</v>
      </c>
      <c r="D236" s="36">
        <f>SUM(D237:D239)</f>
        <v>27500</v>
      </c>
      <c r="E236" s="36">
        <f>SUM(E237:E239)</f>
        <v>27500</v>
      </c>
      <c r="F236" s="36">
        <f>SUM(F237:F239)</f>
        <v>27608.571428571428</v>
      </c>
      <c r="G236" s="36">
        <f>SUM(G237:G239)</f>
        <v>3664.2871363158047</v>
      </c>
      <c r="H236" s="36">
        <f>SUM(H237:H239)</f>
        <v>3664.2799999999997</v>
      </c>
      <c r="I236" s="36">
        <v>3664.29</v>
      </c>
      <c r="J236" s="39">
        <f>I236</f>
        <v>3664.29</v>
      </c>
      <c r="K236" s="33"/>
      <c r="L236" s="34"/>
    </row>
    <row r="237" spans="1:12" hidden="1" x14ac:dyDescent="0.2">
      <c r="A237" s="55"/>
      <c r="B237" s="25">
        <v>311</v>
      </c>
      <c r="C237" s="18" t="s">
        <v>9</v>
      </c>
      <c r="D237" s="36">
        <v>22633.33</v>
      </c>
      <c r="E237" s="36">
        <v>22633.33</v>
      </c>
      <c r="F237" s="36">
        <f>F228/14*6</f>
        <v>22992.03</v>
      </c>
      <c r="G237" s="36">
        <f>F237/7.5345</f>
        <v>3051.5667927533345</v>
      </c>
      <c r="H237" s="36">
        <v>3051.56</v>
      </c>
      <c r="I237" s="36"/>
      <c r="J237" s="39"/>
      <c r="K237" s="33"/>
      <c r="L237" s="34"/>
    </row>
    <row r="238" spans="1:12" hidden="1" x14ac:dyDescent="0.2">
      <c r="A238" s="55"/>
      <c r="B238" s="25">
        <v>312</v>
      </c>
      <c r="C238" s="18" t="s">
        <v>74</v>
      </c>
      <c r="D238" s="36">
        <v>1200</v>
      </c>
      <c r="E238" s="36">
        <v>1200</v>
      </c>
      <c r="F238" s="36">
        <f>F229/14*6</f>
        <v>822.85714285714289</v>
      </c>
      <c r="G238" s="36">
        <f>F238/7.5345</f>
        <v>109.21191092403515</v>
      </c>
      <c r="H238" s="36">
        <v>109.21</v>
      </c>
      <c r="I238" s="36"/>
      <c r="J238" s="39"/>
      <c r="K238" s="33"/>
      <c r="L238" s="34"/>
    </row>
    <row r="239" spans="1:12" hidden="1" x14ac:dyDescent="0.2">
      <c r="A239" s="55"/>
      <c r="B239" s="25">
        <v>313</v>
      </c>
      <c r="C239" s="18" t="s">
        <v>18</v>
      </c>
      <c r="D239" s="36">
        <v>3666.67</v>
      </c>
      <c r="E239" s="36">
        <v>3666.67</v>
      </c>
      <c r="F239" s="36">
        <f>F230/14*6</f>
        <v>3793.684285714286</v>
      </c>
      <c r="G239" s="36">
        <f>F239/7.5345</f>
        <v>503.50843263843467</v>
      </c>
      <c r="H239" s="36">
        <v>503.51</v>
      </c>
      <c r="I239" s="36"/>
      <c r="J239" s="39"/>
      <c r="K239" s="33"/>
      <c r="L239" s="34"/>
    </row>
    <row r="240" spans="1:12" x14ac:dyDescent="0.2">
      <c r="A240" s="55"/>
      <c r="B240" s="25">
        <v>32</v>
      </c>
      <c r="C240" s="18" t="s">
        <v>11</v>
      </c>
      <c r="D240" s="36">
        <f>SUM(D241:D242)</f>
        <v>8500</v>
      </c>
      <c r="E240" s="36">
        <f>SUM(E241:E242)</f>
        <v>8500</v>
      </c>
      <c r="F240" s="36">
        <f>SUM(F241:F242)</f>
        <v>11312.400000000001</v>
      </c>
      <c r="G240" s="36">
        <f>SUM(G241:G242)</f>
        <v>1501.4134979096157</v>
      </c>
      <c r="H240" s="36">
        <f>SUM(H241:H242)</f>
        <v>1501.41</v>
      </c>
      <c r="I240" s="36">
        <v>1501.41</v>
      </c>
      <c r="J240" s="39">
        <f>I240</f>
        <v>1501.41</v>
      </c>
      <c r="K240" s="33"/>
      <c r="L240" s="34"/>
    </row>
    <row r="241" spans="1:12" hidden="1" x14ac:dyDescent="0.2">
      <c r="A241" s="55"/>
      <c r="B241" s="25">
        <v>321</v>
      </c>
      <c r="C241" s="18" t="s">
        <v>19</v>
      </c>
      <c r="D241" s="36">
        <v>2500</v>
      </c>
      <c r="E241" s="36">
        <v>2500</v>
      </c>
      <c r="F241" s="36">
        <f>F232/14*6</f>
        <v>4800</v>
      </c>
      <c r="G241" s="36">
        <f>F241/7.5345</f>
        <v>637.06948039020506</v>
      </c>
      <c r="H241" s="36">
        <v>637.07000000000005</v>
      </c>
      <c r="I241" s="36"/>
      <c r="J241" s="39"/>
      <c r="K241" s="33"/>
      <c r="L241" s="34"/>
    </row>
    <row r="242" spans="1:12" hidden="1" x14ac:dyDescent="0.2">
      <c r="A242" s="55"/>
      <c r="B242" s="25">
        <v>322</v>
      </c>
      <c r="C242" s="29" t="s">
        <v>12</v>
      </c>
      <c r="D242" s="36">
        <v>6000</v>
      </c>
      <c r="E242" s="36">
        <v>6000</v>
      </c>
      <c r="F242" s="36">
        <f>F233/14*6</f>
        <v>6512.4000000000005</v>
      </c>
      <c r="G242" s="36">
        <f>F242/7.5345</f>
        <v>864.34401751941073</v>
      </c>
      <c r="H242" s="36">
        <v>864.34</v>
      </c>
      <c r="I242" s="36"/>
      <c r="J242" s="39"/>
      <c r="K242" s="33"/>
      <c r="L242" s="34"/>
    </row>
    <row r="243" spans="1:12" x14ac:dyDescent="0.2">
      <c r="A243" s="55">
        <v>55431</v>
      </c>
      <c r="B243" s="103" t="s">
        <v>140</v>
      </c>
      <c r="C243" s="104"/>
      <c r="D243" s="36"/>
      <c r="E243" s="36"/>
      <c r="F243" s="36"/>
      <c r="G243" s="36"/>
      <c r="H243" s="36"/>
      <c r="I243" s="36"/>
      <c r="J243" s="39"/>
      <c r="K243" s="33"/>
      <c r="L243" s="34"/>
    </row>
    <row r="244" spans="1:12" x14ac:dyDescent="0.2">
      <c r="A244" s="43"/>
      <c r="B244" s="4">
        <v>3</v>
      </c>
      <c r="C244" s="35" t="s">
        <v>10</v>
      </c>
      <c r="D244" s="36">
        <f t="shared" ref="D244:J244" si="83">D245+D249</f>
        <v>14400</v>
      </c>
      <c r="E244" s="36">
        <f t="shared" si="83"/>
        <v>14400</v>
      </c>
      <c r="F244" s="36">
        <f t="shared" si="83"/>
        <v>38920.971428571429</v>
      </c>
      <c r="G244" s="36">
        <f t="shared" si="83"/>
        <v>5165.7006342254208</v>
      </c>
      <c r="H244" s="36">
        <f t="shared" ref="H244" si="84">H245+H249</f>
        <v>5165.6899999999996</v>
      </c>
      <c r="I244" s="36">
        <f t="shared" si="83"/>
        <v>5165.7</v>
      </c>
      <c r="J244" s="36">
        <f t="shared" si="83"/>
        <v>5165.7</v>
      </c>
      <c r="K244" s="33"/>
      <c r="L244" s="34"/>
    </row>
    <row r="245" spans="1:12" x14ac:dyDescent="0.2">
      <c r="A245" s="55"/>
      <c r="B245" s="4">
        <v>31</v>
      </c>
      <c r="C245" s="4" t="s">
        <v>17</v>
      </c>
      <c r="D245" s="36">
        <f>SUM(D246:D248)</f>
        <v>11000</v>
      </c>
      <c r="E245" s="36">
        <f>SUM(E246:E248)</f>
        <v>11000</v>
      </c>
      <c r="F245" s="36">
        <f>SUM(F246:F248)</f>
        <v>27608.571428571428</v>
      </c>
      <c r="G245" s="36">
        <f>SUM(G246:G248)</f>
        <v>3664.2871363158047</v>
      </c>
      <c r="H245" s="36">
        <f>SUM(H246:H248)</f>
        <v>3664.2799999999997</v>
      </c>
      <c r="I245" s="36">
        <v>3664.29</v>
      </c>
      <c r="J245" s="39">
        <f>I245</f>
        <v>3664.29</v>
      </c>
      <c r="K245" s="33"/>
      <c r="L245" s="34"/>
    </row>
    <row r="246" spans="1:12" hidden="1" x14ac:dyDescent="0.2">
      <c r="A246" s="55"/>
      <c r="B246" s="25">
        <v>311</v>
      </c>
      <c r="C246" s="18" t="s">
        <v>9</v>
      </c>
      <c r="D246" s="36">
        <v>9053.33</v>
      </c>
      <c r="E246" s="36">
        <v>9053.33</v>
      </c>
      <c r="F246" s="36">
        <f>F228/14*6</f>
        <v>22992.03</v>
      </c>
      <c r="G246" s="36">
        <f>F246/7.5345</f>
        <v>3051.5667927533345</v>
      </c>
      <c r="H246" s="36">
        <v>3051.56</v>
      </c>
      <c r="I246" s="36"/>
      <c r="J246" s="39"/>
      <c r="K246" s="33"/>
      <c r="L246" s="34"/>
    </row>
    <row r="247" spans="1:12" hidden="1" x14ac:dyDescent="0.2">
      <c r="A247" s="55"/>
      <c r="B247" s="25">
        <v>312</v>
      </c>
      <c r="C247" s="18" t="s">
        <v>74</v>
      </c>
      <c r="D247" s="36">
        <v>480</v>
      </c>
      <c r="E247" s="36">
        <v>480</v>
      </c>
      <c r="F247" s="36">
        <f>F229/14*6</f>
        <v>822.85714285714289</v>
      </c>
      <c r="G247" s="36">
        <f>F247/7.5345</f>
        <v>109.21191092403515</v>
      </c>
      <c r="H247" s="36">
        <v>109.21</v>
      </c>
      <c r="I247" s="36"/>
      <c r="J247" s="39"/>
      <c r="K247" s="33"/>
      <c r="L247" s="34"/>
    </row>
    <row r="248" spans="1:12" hidden="1" x14ac:dyDescent="0.2">
      <c r="A248" s="55"/>
      <c r="B248" s="25">
        <v>313</v>
      </c>
      <c r="C248" s="18" t="s">
        <v>18</v>
      </c>
      <c r="D248" s="36">
        <v>1466.67</v>
      </c>
      <c r="E248" s="36">
        <v>1466.67</v>
      </c>
      <c r="F248" s="36">
        <f>F230/14*6</f>
        <v>3793.684285714286</v>
      </c>
      <c r="G248" s="36">
        <f>F248/7.5345</f>
        <v>503.50843263843467</v>
      </c>
      <c r="H248" s="36">
        <v>503.51</v>
      </c>
      <c r="I248" s="36"/>
      <c r="J248" s="39"/>
      <c r="K248" s="33"/>
      <c r="L248" s="34"/>
    </row>
    <row r="249" spans="1:12" x14ac:dyDescent="0.2">
      <c r="A249" s="55"/>
      <c r="B249" s="25">
        <v>32</v>
      </c>
      <c r="C249" s="18" t="s">
        <v>11</v>
      </c>
      <c r="D249" s="36">
        <f>SUM(D250:D251)</f>
        <v>3400</v>
      </c>
      <c r="E249" s="36">
        <f>SUM(E250:E251)</f>
        <v>3400</v>
      </c>
      <c r="F249" s="36">
        <f>SUM(F250:F251)</f>
        <v>11312.400000000001</v>
      </c>
      <c r="G249" s="36">
        <f>SUM(G250:G251)</f>
        <v>1501.4134979096157</v>
      </c>
      <c r="H249" s="36">
        <f>SUM(H250:H251)</f>
        <v>1501.41</v>
      </c>
      <c r="I249" s="36">
        <v>1501.41</v>
      </c>
      <c r="J249" s="39">
        <f>I249</f>
        <v>1501.41</v>
      </c>
      <c r="K249" s="33"/>
      <c r="L249" s="34"/>
    </row>
    <row r="250" spans="1:12" hidden="1" x14ac:dyDescent="0.2">
      <c r="A250" s="55"/>
      <c r="B250" s="25">
        <v>321</v>
      </c>
      <c r="C250" s="18" t="s">
        <v>19</v>
      </c>
      <c r="D250" s="36">
        <v>1000</v>
      </c>
      <c r="E250" s="36">
        <v>1000</v>
      </c>
      <c r="F250" s="36">
        <f>F232/14*6</f>
        <v>4800</v>
      </c>
      <c r="G250" s="36">
        <f>F250/7.5345</f>
        <v>637.06948039020506</v>
      </c>
      <c r="H250" s="36">
        <v>637.07000000000005</v>
      </c>
      <c r="I250" s="36"/>
      <c r="J250" s="39"/>
      <c r="K250" s="33"/>
      <c r="L250" s="34"/>
    </row>
    <row r="251" spans="1:12" hidden="1" x14ac:dyDescent="0.2">
      <c r="A251" s="55"/>
      <c r="B251" s="25">
        <v>322</v>
      </c>
      <c r="C251" s="29" t="s">
        <v>12</v>
      </c>
      <c r="D251" s="36">
        <v>2400</v>
      </c>
      <c r="E251" s="36">
        <v>2400</v>
      </c>
      <c r="F251" s="36">
        <f>F233/14*6</f>
        <v>6512.4000000000005</v>
      </c>
      <c r="G251" s="36">
        <f>F251/7.5345</f>
        <v>864.34401751941073</v>
      </c>
      <c r="H251" s="36">
        <v>864.34</v>
      </c>
      <c r="I251" s="36"/>
      <c r="J251" s="39"/>
      <c r="K251" s="33"/>
      <c r="L251" s="34"/>
    </row>
    <row r="252" spans="1:12" x14ac:dyDescent="0.2">
      <c r="A252" s="55" t="s">
        <v>67</v>
      </c>
      <c r="B252" s="105" t="s">
        <v>142</v>
      </c>
      <c r="C252" s="106"/>
      <c r="D252" s="36"/>
      <c r="E252" s="36"/>
      <c r="F252" s="36"/>
      <c r="G252" s="36"/>
      <c r="H252" s="71"/>
      <c r="I252" s="36"/>
      <c r="J252" s="39"/>
      <c r="K252" s="33"/>
      <c r="L252" s="34"/>
    </row>
    <row r="253" spans="1:12" x14ac:dyDescent="0.2">
      <c r="A253" s="56" t="s">
        <v>116</v>
      </c>
      <c r="B253" s="103" t="s">
        <v>134</v>
      </c>
      <c r="C253" s="104"/>
      <c r="D253" s="36"/>
      <c r="E253" s="36"/>
      <c r="F253" s="36"/>
      <c r="G253" s="36"/>
      <c r="H253" s="71"/>
      <c r="I253" s="36"/>
      <c r="J253" s="39"/>
      <c r="K253" s="33"/>
      <c r="L253" s="34"/>
    </row>
    <row r="254" spans="1:12" x14ac:dyDescent="0.2">
      <c r="A254" s="55"/>
      <c r="B254" s="25">
        <v>3</v>
      </c>
      <c r="C254" s="29" t="s">
        <v>10</v>
      </c>
      <c r="D254" s="36"/>
      <c r="E254" s="36"/>
      <c r="F254" s="36"/>
      <c r="G254" s="36"/>
      <c r="H254" s="36">
        <f>H255</f>
        <v>1022.6</v>
      </c>
      <c r="I254" s="36"/>
      <c r="J254" s="39"/>
      <c r="K254" s="33"/>
      <c r="L254" s="34"/>
    </row>
    <row r="255" spans="1:12" x14ac:dyDescent="0.2">
      <c r="A255" s="55"/>
      <c r="B255" s="25">
        <v>32</v>
      </c>
      <c r="C255" s="29" t="s">
        <v>28</v>
      </c>
      <c r="D255" s="36"/>
      <c r="E255" s="36"/>
      <c r="F255" s="36"/>
      <c r="G255" s="36"/>
      <c r="H255" s="36">
        <v>1022.6</v>
      </c>
      <c r="I255" s="36"/>
      <c r="J255" s="39"/>
      <c r="K255" s="33"/>
      <c r="L255" s="34"/>
    </row>
    <row r="256" spans="1:12" x14ac:dyDescent="0.2">
      <c r="A256" s="55"/>
      <c r="B256" s="25">
        <v>4</v>
      </c>
      <c r="C256" s="18" t="s">
        <v>15</v>
      </c>
      <c r="D256" s="36"/>
      <c r="E256" s="36"/>
      <c r="F256" s="36"/>
      <c r="G256" s="36"/>
      <c r="H256" s="36">
        <f>H257</f>
        <v>879.53</v>
      </c>
      <c r="I256" s="36"/>
      <c r="J256" s="39"/>
      <c r="K256" s="33"/>
      <c r="L256" s="34"/>
    </row>
    <row r="257" spans="1:12" x14ac:dyDescent="0.2">
      <c r="A257" s="55"/>
      <c r="B257" s="25">
        <v>42</v>
      </c>
      <c r="C257" s="58" t="s">
        <v>26</v>
      </c>
      <c r="D257" s="36"/>
      <c r="E257" s="36"/>
      <c r="F257" s="36"/>
      <c r="G257" s="36"/>
      <c r="H257" s="36">
        <v>879.53</v>
      </c>
      <c r="I257" s="36"/>
      <c r="J257" s="39"/>
      <c r="K257" s="33"/>
      <c r="L257" s="34"/>
    </row>
    <row r="258" spans="1:12" x14ac:dyDescent="0.2">
      <c r="A258" s="55">
        <v>55431</v>
      </c>
      <c r="B258" s="103" t="s">
        <v>140</v>
      </c>
      <c r="C258" s="104"/>
      <c r="D258" s="36"/>
      <c r="E258" s="36"/>
      <c r="F258" s="36"/>
      <c r="G258" s="36"/>
      <c r="H258" s="71"/>
      <c r="I258" s="36"/>
      <c r="J258" s="39"/>
      <c r="K258" s="33"/>
      <c r="L258" s="34"/>
    </row>
    <row r="259" spans="1:12" x14ac:dyDescent="0.2">
      <c r="A259" s="43"/>
      <c r="B259" s="25">
        <v>3</v>
      </c>
      <c r="C259" s="29" t="s">
        <v>10</v>
      </c>
      <c r="D259" s="36">
        <f t="shared" ref="D259:J259" si="85">D260</f>
        <v>4000</v>
      </c>
      <c r="E259" s="36">
        <f t="shared" si="85"/>
        <v>4000</v>
      </c>
      <c r="F259" s="36">
        <f t="shared" si="85"/>
        <v>4000</v>
      </c>
      <c r="G259" s="36">
        <f t="shared" si="85"/>
        <v>530.89123365850423</v>
      </c>
      <c r="H259" s="36">
        <f t="shared" si="85"/>
        <v>530.89</v>
      </c>
      <c r="I259" s="36">
        <f t="shared" si="85"/>
        <v>530.89</v>
      </c>
      <c r="J259" s="36">
        <f t="shared" si="85"/>
        <v>530.89</v>
      </c>
      <c r="K259" s="33"/>
      <c r="L259" s="34"/>
    </row>
    <row r="260" spans="1:12" x14ac:dyDescent="0.2">
      <c r="A260" s="55"/>
      <c r="B260" s="25">
        <v>32</v>
      </c>
      <c r="C260" s="29" t="s">
        <v>28</v>
      </c>
      <c r="D260" s="36">
        <f>SUM(D261:D262)</f>
        <v>4000</v>
      </c>
      <c r="E260" s="36">
        <f>SUM(E261:E262)</f>
        <v>4000</v>
      </c>
      <c r="F260" s="36">
        <f>SUM(F261:F262)</f>
        <v>4000</v>
      </c>
      <c r="G260" s="36">
        <f>SUM(G261:G262)</f>
        <v>530.89123365850423</v>
      </c>
      <c r="H260" s="36">
        <f>SUM(H261:H262)</f>
        <v>530.89</v>
      </c>
      <c r="I260" s="36">
        <v>530.89</v>
      </c>
      <c r="J260" s="36">
        <f>I260</f>
        <v>530.89</v>
      </c>
      <c r="K260" s="33"/>
      <c r="L260" s="34"/>
    </row>
    <row r="261" spans="1:12" hidden="1" x14ac:dyDescent="0.2">
      <c r="A261" s="55"/>
      <c r="B261" s="22">
        <v>323</v>
      </c>
      <c r="C261" s="31" t="s">
        <v>22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36"/>
      <c r="J261" s="39"/>
      <c r="K261" s="33"/>
      <c r="L261" s="34"/>
    </row>
    <row r="262" spans="1:12" hidden="1" x14ac:dyDescent="0.2">
      <c r="A262" s="55"/>
      <c r="B262" s="15">
        <v>329</v>
      </c>
      <c r="C262" s="16" t="s">
        <v>8</v>
      </c>
      <c r="D262" s="36">
        <v>4000</v>
      </c>
      <c r="E262" s="36">
        <v>4000</v>
      </c>
      <c r="F262" s="36">
        <v>4000</v>
      </c>
      <c r="G262" s="36">
        <f>F262/7.5345</f>
        <v>530.89123365850423</v>
      </c>
      <c r="H262" s="36">
        <v>530.89</v>
      </c>
      <c r="I262" s="36"/>
      <c r="J262" s="39"/>
      <c r="K262" s="33"/>
      <c r="L262" s="34"/>
    </row>
    <row r="263" spans="1:12" ht="12.75" customHeight="1" x14ac:dyDescent="0.2">
      <c r="A263" s="55" t="s">
        <v>86</v>
      </c>
      <c r="B263" s="105" t="s">
        <v>143</v>
      </c>
      <c r="C263" s="106"/>
      <c r="D263" s="36"/>
      <c r="E263" s="36"/>
      <c r="F263" s="36"/>
      <c r="G263" s="36"/>
      <c r="H263" s="36"/>
      <c r="I263" s="36"/>
      <c r="J263" s="36"/>
    </row>
    <row r="264" spans="1:12" ht="12.75" customHeight="1" x14ac:dyDescent="0.2">
      <c r="A264" s="56" t="s">
        <v>116</v>
      </c>
      <c r="B264" s="103" t="s">
        <v>134</v>
      </c>
      <c r="C264" s="104"/>
      <c r="D264" s="36"/>
      <c r="E264" s="36"/>
      <c r="F264" s="36"/>
      <c r="G264" s="36"/>
      <c r="H264" s="36"/>
      <c r="I264" s="36"/>
      <c r="J264" s="36"/>
    </row>
    <row r="265" spans="1:12" ht="12.75" customHeight="1" x14ac:dyDescent="0.2">
      <c r="A265" s="43"/>
      <c r="B265" s="25">
        <v>3</v>
      </c>
      <c r="C265" s="29" t="s">
        <v>10</v>
      </c>
      <c r="D265" s="36">
        <f t="shared" ref="D265:I265" si="86">D266</f>
        <v>45000</v>
      </c>
      <c r="E265" s="36">
        <f t="shared" si="86"/>
        <v>40000</v>
      </c>
      <c r="F265" s="36">
        <f t="shared" si="86"/>
        <v>55000</v>
      </c>
      <c r="G265" s="36">
        <f t="shared" si="86"/>
        <v>7299.7544628044325</v>
      </c>
      <c r="H265" s="36">
        <f t="shared" si="86"/>
        <v>7299.75</v>
      </c>
      <c r="I265" s="36">
        <f t="shared" si="86"/>
        <v>7299.75</v>
      </c>
      <c r="J265" s="36">
        <f>I265</f>
        <v>7299.75</v>
      </c>
    </row>
    <row r="266" spans="1:12" ht="12.75" customHeight="1" x14ac:dyDescent="0.2">
      <c r="A266" s="55"/>
      <c r="B266" s="15">
        <v>37</v>
      </c>
      <c r="C266" s="29" t="s">
        <v>66</v>
      </c>
      <c r="D266" s="36">
        <f>D267</f>
        <v>45000</v>
      </c>
      <c r="E266" s="36">
        <f>E267</f>
        <v>40000</v>
      </c>
      <c r="F266" s="36">
        <f>F267</f>
        <v>55000</v>
      </c>
      <c r="G266" s="36">
        <f>G267</f>
        <v>7299.7544628044325</v>
      </c>
      <c r="H266" s="36">
        <f>H267</f>
        <v>7299.75</v>
      </c>
      <c r="I266" s="36">
        <v>7299.75</v>
      </c>
      <c r="J266" s="36">
        <f>I266</f>
        <v>7299.75</v>
      </c>
    </row>
    <row r="267" spans="1:12" ht="12.75" hidden="1" customHeight="1" x14ac:dyDescent="0.2">
      <c r="A267" s="55"/>
      <c r="B267" s="15">
        <v>372</v>
      </c>
      <c r="C267" s="29" t="s">
        <v>24</v>
      </c>
      <c r="D267" s="36">
        <v>45000</v>
      </c>
      <c r="E267" s="36">
        <v>40000</v>
      </c>
      <c r="F267" s="36">
        <v>55000</v>
      </c>
      <c r="G267" s="36">
        <f>F267/7.5345</f>
        <v>7299.7544628044325</v>
      </c>
      <c r="H267" s="36">
        <v>7299.75</v>
      </c>
      <c r="I267" s="36"/>
      <c r="J267" s="36"/>
    </row>
    <row r="268" spans="1:12" ht="12.75" customHeight="1" x14ac:dyDescent="0.2">
      <c r="A268" s="55"/>
      <c r="B268" s="25">
        <v>4</v>
      </c>
      <c r="C268" s="18" t="s">
        <v>15</v>
      </c>
      <c r="D268" s="36">
        <f t="shared" ref="D268:H268" si="87">D269</f>
        <v>45000</v>
      </c>
      <c r="E268" s="36">
        <f t="shared" si="87"/>
        <v>25000</v>
      </c>
      <c r="F268" s="36">
        <f t="shared" si="87"/>
        <v>10000</v>
      </c>
      <c r="G268" s="36">
        <f t="shared" si="87"/>
        <v>1327.2280841462605</v>
      </c>
      <c r="H268" s="36">
        <f t="shared" si="87"/>
        <v>1327.23</v>
      </c>
      <c r="I268" s="36">
        <f>I269</f>
        <v>1327.23</v>
      </c>
      <c r="J268" s="36">
        <f>J269</f>
        <v>1327.23</v>
      </c>
    </row>
    <row r="269" spans="1:12" ht="12.75" customHeight="1" x14ac:dyDescent="0.2">
      <c r="A269" s="55"/>
      <c r="B269" s="25">
        <v>42</v>
      </c>
      <c r="C269" s="58" t="s">
        <v>26</v>
      </c>
      <c r="D269" s="36">
        <f>D270+D345</f>
        <v>45000</v>
      </c>
      <c r="E269" s="36">
        <f>E270+E345</f>
        <v>25000</v>
      </c>
      <c r="F269" s="36">
        <f>F270+F345</f>
        <v>10000</v>
      </c>
      <c r="G269" s="36">
        <f>G270+G345</f>
        <v>1327.2280841462605</v>
      </c>
      <c r="H269" s="36">
        <f>H270+H345</f>
        <v>1327.23</v>
      </c>
      <c r="I269" s="36">
        <v>1327.23</v>
      </c>
      <c r="J269" s="36">
        <f>I269</f>
        <v>1327.23</v>
      </c>
    </row>
    <row r="270" spans="1:12" ht="12.75" hidden="1" customHeight="1" x14ac:dyDescent="0.2">
      <c r="A270" s="55"/>
      <c r="B270" s="25">
        <v>424</v>
      </c>
      <c r="C270" s="18" t="s">
        <v>92</v>
      </c>
      <c r="D270" s="36">
        <v>45000</v>
      </c>
      <c r="E270" s="36">
        <v>25000</v>
      </c>
      <c r="F270" s="36">
        <v>10000</v>
      </c>
      <c r="G270" s="36">
        <f>F270/7.5345</f>
        <v>1327.2280841462605</v>
      </c>
      <c r="H270" s="36">
        <v>1327.23</v>
      </c>
      <c r="I270" s="36">
        <v>0</v>
      </c>
      <c r="J270" s="36"/>
    </row>
    <row r="271" spans="1:12" x14ac:dyDescent="0.2">
      <c r="A271" s="55" t="s">
        <v>42</v>
      </c>
      <c r="B271" s="105" t="s">
        <v>144</v>
      </c>
      <c r="C271" s="106"/>
      <c r="D271" s="36"/>
      <c r="E271" s="36"/>
      <c r="F271" s="36"/>
      <c r="G271" s="36"/>
      <c r="H271" s="36"/>
      <c r="I271" s="36"/>
      <c r="J271" s="39"/>
      <c r="K271" s="33"/>
      <c r="L271" s="34"/>
    </row>
    <row r="272" spans="1:12" x14ac:dyDescent="0.2">
      <c r="A272" s="55">
        <v>55431</v>
      </c>
      <c r="B272" s="103" t="s">
        <v>140</v>
      </c>
      <c r="C272" s="104"/>
      <c r="D272" s="36"/>
      <c r="E272" s="36"/>
      <c r="F272" s="36"/>
      <c r="G272" s="36"/>
      <c r="H272" s="36"/>
      <c r="I272" s="36"/>
      <c r="J272" s="39"/>
      <c r="K272" s="33"/>
      <c r="L272" s="34"/>
    </row>
    <row r="273" spans="1:12" x14ac:dyDescent="0.2">
      <c r="A273" s="43"/>
      <c r="B273" s="25">
        <v>3</v>
      </c>
      <c r="C273" s="29" t="s">
        <v>10</v>
      </c>
      <c r="D273" s="36">
        <f t="shared" ref="D273:J273" si="88">D274</f>
        <v>5000</v>
      </c>
      <c r="E273" s="36">
        <f t="shared" si="88"/>
        <v>5000</v>
      </c>
      <c r="F273" s="36">
        <f t="shared" si="88"/>
        <v>5000</v>
      </c>
      <c r="G273" s="36">
        <f t="shared" si="88"/>
        <v>663.61404207313024</v>
      </c>
      <c r="H273" s="36">
        <f t="shared" si="88"/>
        <v>663.61</v>
      </c>
      <c r="I273" s="36">
        <f t="shared" si="88"/>
        <v>663.61</v>
      </c>
      <c r="J273" s="36">
        <f t="shared" si="88"/>
        <v>663.61</v>
      </c>
      <c r="K273" s="33"/>
      <c r="L273" s="34"/>
    </row>
    <row r="274" spans="1:12" x14ac:dyDescent="0.2">
      <c r="A274" s="55"/>
      <c r="B274" s="25">
        <v>32</v>
      </c>
      <c r="C274" s="29" t="s">
        <v>28</v>
      </c>
      <c r="D274" s="36">
        <f>D275</f>
        <v>5000</v>
      </c>
      <c r="E274" s="36">
        <f>E275</f>
        <v>5000</v>
      </c>
      <c r="F274" s="36">
        <f>F275</f>
        <v>5000</v>
      </c>
      <c r="G274" s="36">
        <f>G275</f>
        <v>663.61404207313024</v>
      </c>
      <c r="H274" s="36">
        <f>H275</f>
        <v>663.61</v>
      </c>
      <c r="I274" s="36">
        <v>663.61</v>
      </c>
      <c r="J274" s="36">
        <f>I274</f>
        <v>663.61</v>
      </c>
      <c r="K274" s="33"/>
      <c r="L274" s="34"/>
    </row>
    <row r="275" spans="1:12" hidden="1" x14ac:dyDescent="0.2">
      <c r="A275" s="55"/>
      <c r="B275" s="15">
        <v>329</v>
      </c>
      <c r="C275" s="16" t="s">
        <v>8</v>
      </c>
      <c r="D275" s="36">
        <v>5000</v>
      </c>
      <c r="E275" s="36">
        <v>5000</v>
      </c>
      <c r="F275" s="36">
        <v>5000</v>
      </c>
      <c r="G275" s="36">
        <f>F275/7.5345</f>
        <v>663.61404207313024</v>
      </c>
      <c r="H275" s="36">
        <v>663.61</v>
      </c>
      <c r="I275" s="36"/>
      <c r="J275" s="39"/>
      <c r="K275" s="33"/>
      <c r="L275" s="34"/>
    </row>
    <row r="276" spans="1:12" x14ac:dyDescent="0.2">
      <c r="A276" s="55" t="s">
        <v>72</v>
      </c>
      <c r="B276" s="103" t="s">
        <v>145</v>
      </c>
      <c r="C276" s="104"/>
      <c r="D276" s="36"/>
      <c r="E276" s="36"/>
      <c r="F276" s="36"/>
      <c r="G276" s="36"/>
      <c r="H276" s="36"/>
      <c r="I276" s="36"/>
      <c r="J276" s="39"/>
      <c r="K276" s="33"/>
      <c r="L276" s="34"/>
    </row>
    <row r="277" spans="1:12" x14ac:dyDescent="0.2">
      <c r="A277" s="56" t="s">
        <v>116</v>
      </c>
      <c r="B277" s="112" t="s">
        <v>134</v>
      </c>
      <c r="C277" s="113"/>
      <c r="D277" s="36"/>
      <c r="E277" s="36"/>
      <c r="F277" s="36"/>
      <c r="G277" s="36"/>
      <c r="H277" s="36"/>
      <c r="I277" s="36"/>
      <c r="J277" s="39"/>
      <c r="K277" s="33"/>
      <c r="L277" s="34"/>
    </row>
    <row r="278" spans="1:12" x14ac:dyDescent="0.2">
      <c r="A278" s="55"/>
      <c r="B278" s="25">
        <v>3</v>
      </c>
      <c r="C278" s="29" t="s">
        <v>10</v>
      </c>
      <c r="D278" s="36"/>
      <c r="E278" s="36"/>
      <c r="F278" s="36"/>
      <c r="G278" s="36"/>
      <c r="H278" s="36">
        <f>H279</f>
        <v>796.32999999999993</v>
      </c>
      <c r="I278" s="36"/>
      <c r="J278" s="39"/>
      <c r="K278" s="33"/>
      <c r="L278" s="34"/>
    </row>
    <row r="279" spans="1:12" x14ac:dyDescent="0.2">
      <c r="A279" s="55"/>
      <c r="B279" s="25">
        <v>32</v>
      </c>
      <c r="C279" s="29" t="s">
        <v>28</v>
      </c>
      <c r="D279" s="36"/>
      <c r="E279" s="36"/>
      <c r="F279" s="36"/>
      <c r="G279" s="36"/>
      <c r="H279" s="36">
        <f>SUM(H280:H281)</f>
        <v>796.32999999999993</v>
      </c>
      <c r="I279" s="36"/>
      <c r="J279" s="39"/>
      <c r="K279" s="33"/>
      <c r="L279" s="34"/>
    </row>
    <row r="280" spans="1:12" hidden="1" x14ac:dyDescent="0.2">
      <c r="A280" s="55"/>
      <c r="B280" s="25">
        <v>322</v>
      </c>
      <c r="C280" s="29" t="s">
        <v>12</v>
      </c>
      <c r="D280" s="36"/>
      <c r="E280" s="36"/>
      <c r="F280" s="36"/>
      <c r="G280" s="36"/>
      <c r="H280" s="36">
        <v>452.33</v>
      </c>
      <c r="I280" s="36"/>
      <c r="J280" s="39"/>
      <c r="K280" s="33"/>
      <c r="L280" s="34"/>
    </row>
    <row r="281" spans="1:12" hidden="1" x14ac:dyDescent="0.2">
      <c r="A281" s="55"/>
      <c r="B281" s="22">
        <v>323</v>
      </c>
      <c r="C281" s="31" t="s">
        <v>22</v>
      </c>
      <c r="D281" s="36"/>
      <c r="E281" s="36"/>
      <c r="F281" s="36"/>
      <c r="G281" s="36"/>
      <c r="H281" s="36">
        <v>344</v>
      </c>
      <c r="I281" s="36"/>
      <c r="J281" s="39"/>
      <c r="K281" s="33"/>
      <c r="L281" s="34"/>
    </row>
    <row r="282" spans="1:12" x14ac:dyDescent="0.2">
      <c r="A282" s="55">
        <v>55431</v>
      </c>
      <c r="B282" s="103" t="s">
        <v>140</v>
      </c>
      <c r="C282" s="104"/>
      <c r="D282" s="36"/>
      <c r="E282" s="36"/>
      <c r="F282" s="36"/>
      <c r="G282" s="36"/>
      <c r="H282" s="36"/>
      <c r="I282" s="36"/>
      <c r="J282" s="39"/>
      <c r="K282" s="33"/>
      <c r="L282" s="34"/>
    </row>
    <row r="283" spans="1:12" x14ac:dyDescent="0.2">
      <c r="A283" s="43"/>
      <c r="B283" s="25">
        <v>3</v>
      </c>
      <c r="C283" s="29" t="s">
        <v>10</v>
      </c>
      <c r="D283" s="36">
        <f t="shared" ref="D283:J283" si="89">D284</f>
        <v>3000</v>
      </c>
      <c r="E283" s="36">
        <f t="shared" si="89"/>
        <v>3000</v>
      </c>
      <c r="F283" s="36">
        <f t="shared" si="89"/>
        <v>3000</v>
      </c>
      <c r="G283" s="36">
        <f t="shared" si="89"/>
        <v>398.16842524387812</v>
      </c>
      <c r="H283" s="36">
        <f t="shared" si="89"/>
        <v>398.17</v>
      </c>
      <c r="I283" s="36">
        <f t="shared" si="89"/>
        <v>398.17</v>
      </c>
      <c r="J283" s="36">
        <f t="shared" si="89"/>
        <v>398.17</v>
      </c>
      <c r="K283" s="33"/>
      <c r="L283" s="34"/>
    </row>
    <row r="284" spans="1:12" x14ac:dyDescent="0.2">
      <c r="A284" s="55"/>
      <c r="B284" s="25">
        <v>32</v>
      </c>
      <c r="C284" s="29" t="s">
        <v>28</v>
      </c>
      <c r="D284" s="36">
        <f>D285</f>
        <v>3000</v>
      </c>
      <c r="E284" s="36">
        <f>E285</f>
        <v>3000</v>
      </c>
      <c r="F284" s="36">
        <f>F285</f>
        <v>3000</v>
      </c>
      <c r="G284" s="36">
        <f>G285</f>
        <v>398.16842524387812</v>
      </c>
      <c r="H284" s="36">
        <f>H285</f>
        <v>398.17</v>
      </c>
      <c r="I284" s="36">
        <v>398.17</v>
      </c>
      <c r="J284" s="36">
        <f>I284</f>
        <v>398.17</v>
      </c>
      <c r="K284" s="33"/>
      <c r="L284" s="34"/>
    </row>
    <row r="285" spans="1:12" x14ac:dyDescent="0.2">
      <c r="A285" s="55"/>
      <c r="B285" s="15">
        <v>329</v>
      </c>
      <c r="C285" s="16" t="s">
        <v>8</v>
      </c>
      <c r="D285" s="36">
        <v>3000</v>
      </c>
      <c r="E285" s="36">
        <v>3000</v>
      </c>
      <c r="F285" s="36">
        <v>3000</v>
      </c>
      <c r="G285" s="36">
        <f>F285/7.5345</f>
        <v>398.16842524387812</v>
      </c>
      <c r="H285" s="36">
        <v>398.17</v>
      </c>
      <c r="I285" s="36"/>
      <c r="J285" s="39"/>
      <c r="K285" s="33"/>
      <c r="L285" s="34"/>
    </row>
    <row r="286" spans="1:12" hidden="1" x14ac:dyDescent="0.2">
      <c r="A286" s="56" t="s">
        <v>116</v>
      </c>
      <c r="B286" s="112" t="s">
        <v>87</v>
      </c>
      <c r="C286" s="113"/>
      <c r="D286" s="36"/>
      <c r="E286" s="36"/>
      <c r="F286" s="36"/>
      <c r="G286" s="36"/>
      <c r="H286" s="36"/>
      <c r="I286" s="36"/>
      <c r="J286" s="39"/>
      <c r="K286" s="33"/>
      <c r="L286" s="34"/>
    </row>
    <row r="287" spans="1:12" hidden="1" x14ac:dyDescent="0.2">
      <c r="A287" s="55"/>
      <c r="B287" s="25">
        <v>3</v>
      </c>
      <c r="C287" s="29" t="s">
        <v>10</v>
      </c>
      <c r="D287" s="36">
        <f>D288</f>
        <v>2800</v>
      </c>
      <c r="E287" s="36">
        <f>E288</f>
        <v>2800</v>
      </c>
      <c r="F287" s="36">
        <f>F288</f>
        <v>0</v>
      </c>
      <c r="G287" s="36">
        <f>G288</f>
        <v>0</v>
      </c>
      <c r="H287" s="36">
        <f>H288</f>
        <v>0</v>
      </c>
      <c r="I287" s="36"/>
      <c r="J287" s="39"/>
      <c r="K287" s="33"/>
      <c r="L287" s="34"/>
    </row>
    <row r="288" spans="1:12" hidden="1" x14ac:dyDescent="0.2">
      <c r="A288" s="55"/>
      <c r="B288" s="25">
        <v>32</v>
      </c>
      <c r="C288" s="29" t="s">
        <v>28</v>
      </c>
      <c r="D288" s="36">
        <f>SUM(D289:D290)</f>
        <v>2800</v>
      </c>
      <c r="E288" s="36">
        <f>SUM(E289:E290)</f>
        <v>2800</v>
      </c>
      <c r="F288" s="36">
        <f>SUM(F289:F290)</f>
        <v>0</v>
      </c>
      <c r="G288" s="36">
        <f>SUM(G289:G290)</f>
        <v>0</v>
      </c>
      <c r="H288" s="36">
        <f>SUM(H289:H290)</f>
        <v>0</v>
      </c>
      <c r="I288" s="36"/>
      <c r="J288" s="39"/>
      <c r="K288" s="33"/>
      <c r="L288" s="34"/>
    </row>
    <row r="289" spans="1:12" hidden="1" x14ac:dyDescent="0.2">
      <c r="A289" s="55"/>
      <c r="B289" s="25">
        <v>322</v>
      </c>
      <c r="C289" s="29" t="s">
        <v>12</v>
      </c>
      <c r="D289" s="36">
        <v>1050</v>
      </c>
      <c r="E289" s="36">
        <v>1050</v>
      </c>
      <c r="F289" s="36"/>
      <c r="G289" s="36">
        <f>F289/7.5345</f>
        <v>0</v>
      </c>
      <c r="H289" s="36">
        <f>G289/7.5345</f>
        <v>0</v>
      </c>
      <c r="I289" s="36"/>
      <c r="J289" s="39"/>
      <c r="K289" s="33"/>
      <c r="L289" s="34"/>
    </row>
    <row r="290" spans="1:12" hidden="1" x14ac:dyDescent="0.2">
      <c r="A290" s="55"/>
      <c r="B290" s="22">
        <v>323</v>
      </c>
      <c r="C290" s="31" t="s">
        <v>22</v>
      </c>
      <c r="D290" s="36">
        <v>1750</v>
      </c>
      <c r="E290" s="36">
        <v>1750</v>
      </c>
      <c r="F290" s="36"/>
      <c r="G290" s="36">
        <f>F290/7.5345</f>
        <v>0</v>
      </c>
      <c r="H290" s="36">
        <f>G290/7.5345</f>
        <v>0</v>
      </c>
      <c r="I290" s="36"/>
      <c r="J290" s="39"/>
      <c r="K290" s="33"/>
      <c r="L290" s="34"/>
    </row>
    <row r="291" spans="1:12" hidden="1" x14ac:dyDescent="0.2">
      <c r="A291" s="55"/>
      <c r="B291" s="25">
        <v>4</v>
      </c>
      <c r="C291" s="18" t="s">
        <v>15</v>
      </c>
      <c r="D291" s="36">
        <f>D292</f>
        <v>13200</v>
      </c>
      <c r="E291" s="36">
        <f>E292</f>
        <v>13200</v>
      </c>
      <c r="F291" s="36">
        <f>F292</f>
        <v>0</v>
      </c>
      <c r="G291" s="36">
        <f>G292</f>
        <v>0</v>
      </c>
      <c r="H291" s="36">
        <f>H292</f>
        <v>0</v>
      </c>
      <c r="I291" s="36"/>
      <c r="J291" s="39"/>
      <c r="K291" s="33"/>
      <c r="L291" s="34"/>
    </row>
    <row r="292" spans="1:12" hidden="1" x14ac:dyDescent="0.2">
      <c r="A292" s="55"/>
      <c r="B292" s="25">
        <v>42</v>
      </c>
      <c r="C292" s="58" t="s">
        <v>26</v>
      </c>
      <c r="D292" s="36">
        <f>SUM(D293:D295)</f>
        <v>13200</v>
      </c>
      <c r="E292" s="36">
        <f>SUM(E293:E295)</f>
        <v>13200</v>
      </c>
      <c r="F292" s="36">
        <f>SUM(F293:F295)</f>
        <v>0</v>
      </c>
      <c r="G292" s="36">
        <f>SUM(G293:G295)</f>
        <v>0</v>
      </c>
      <c r="H292" s="36">
        <f>SUM(H293:H295)</f>
        <v>0</v>
      </c>
      <c r="I292" s="36"/>
      <c r="J292" s="39"/>
      <c r="K292" s="33"/>
      <c r="L292" s="34"/>
    </row>
    <row r="293" spans="1:12" hidden="1" x14ac:dyDescent="0.2">
      <c r="A293" s="55"/>
      <c r="B293" s="25">
        <v>422</v>
      </c>
      <c r="C293" s="18" t="s">
        <v>27</v>
      </c>
      <c r="D293" s="36">
        <v>13200</v>
      </c>
      <c r="E293" s="36">
        <v>13200</v>
      </c>
      <c r="F293" s="36"/>
      <c r="G293" s="36">
        <f>F293/7.5345</f>
        <v>0</v>
      </c>
      <c r="H293" s="36">
        <f>G293/7.5345</f>
        <v>0</v>
      </c>
      <c r="I293" s="36"/>
      <c r="J293" s="39"/>
      <c r="K293" s="33"/>
      <c r="L293" s="34"/>
    </row>
    <row r="294" spans="1:12" x14ac:dyDescent="0.2">
      <c r="A294" s="55" t="s">
        <v>43</v>
      </c>
      <c r="B294" s="127" t="s">
        <v>146</v>
      </c>
      <c r="C294" s="128"/>
      <c r="D294" s="36"/>
      <c r="E294" s="36"/>
      <c r="F294" s="36"/>
      <c r="G294" s="36"/>
      <c r="H294" s="36"/>
      <c r="I294" s="36"/>
      <c r="J294" s="39"/>
      <c r="K294" s="33"/>
      <c r="L294" s="34"/>
    </row>
    <row r="295" spans="1:12" x14ac:dyDescent="0.2">
      <c r="A295" s="55">
        <v>55431</v>
      </c>
      <c r="B295" s="103" t="s">
        <v>140</v>
      </c>
      <c r="C295" s="104"/>
      <c r="D295" s="36"/>
      <c r="E295" s="36"/>
      <c r="F295" s="36"/>
      <c r="G295" s="36"/>
      <c r="H295" s="36"/>
      <c r="I295" s="36"/>
      <c r="J295" s="39"/>
      <c r="K295" s="33"/>
      <c r="L295" s="34"/>
    </row>
    <row r="296" spans="1:12" x14ac:dyDescent="0.2">
      <c r="A296" s="43"/>
      <c r="B296" s="25">
        <v>3</v>
      </c>
      <c r="C296" s="29" t="s">
        <v>10</v>
      </c>
      <c r="D296" s="36">
        <f t="shared" ref="D296:J296" si="90">D297</f>
        <v>3000</v>
      </c>
      <c r="E296" s="36">
        <f t="shared" si="90"/>
        <v>3000</v>
      </c>
      <c r="F296" s="36">
        <f t="shared" si="90"/>
        <v>3000</v>
      </c>
      <c r="G296" s="36">
        <f t="shared" si="90"/>
        <v>398.16842524387812</v>
      </c>
      <c r="H296" s="36">
        <f t="shared" si="90"/>
        <v>398.17</v>
      </c>
      <c r="I296" s="36">
        <f t="shared" si="90"/>
        <v>398.17</v>
      </c>
      <c r="J296" s="36">
        <f t="shared" si="90"/>
        <v>398.17</v>
      </c>
      <c r="K296" s="33"/>
      <c r="L296" s="34"/>
    </row>
    <row r="297" spans="1:12" x14ac:dyDescent="0.2">
      <c r="A297" s="55"/>
      <c r="B297" s="25">
        <v>32</v>
      </c>
      <c r="C297" s="29" t="s">
        <v>28</v>
      </c>
      <c r="D297" s="36">
        <f>SUM(D298:D300)</f>
        <v>3000</v>
      </c>
      <c r="E297" s="36">
        <f>SUM(E298:E300)</f>
        <v>3000</v>
      </c>
      <c r="F297" s="36">
        <f>SUM(F298:F300)</f>
        <v>3000</v>
      </c>
      <c r="G297" s="36">
        <f>SUM(G298:G300)</f>
        <v>398.16842524387812</v>
      </c>
      <c r="H297" s="36">
        <f>SUM(H298:H300)</f>
        <v>398.17</v>
      </c>
      <c r="I297" s="36">
        <v>398.17</v>
      </c>
      <c r="J297" s="36">
        <f>I297</f>
        <v>398.17</v>
      </c>
      <c r="K297" s="33"/>
      <c r="L297" s="34"/>
    </row>
    <row r="298" spans="1:12" hidden="1" x14ac:dyDescent="0.2">
      <c r="A298" s="55"/>
      <c r="B298" s="25">
        <v>321</v>
      </c>
      <c r="C298" s="18" t="s">
        <v>19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/>
      <c r="J298" s="39"/>
      <c r="K298" s="33"/>
      <c r="L298" s="34"/>
    </row>
    <row r="299" spans="1:12" hidden="1" x14ac:dyDescent="0.2">
      <c r="A299" s="55"/>
      <c r="B299" s="22">
        <v>323</v>
      </c>
      <c r="C299" s="31" t="s">
        <v>22</v>
      </c>
      <c r="D299" s="36">
        <v>0</v>
      </c>
      <c r="E299" s="36">
        <v>0</v>
      </c>
      <c r="F299" s="36">
        <v>0</v>
      </c>
      <c r="G299" s="36">
        <v>0</v>
      </c>
      <c r="H299" s="36">
        <v>0</v>
      </c>
      <c r="I299" s="36"/>
      <c r="J299" s="39"/>
      <c r="K299" s="33"/>
      <c r="L299" s="34"/>
    </row>
    <row r="300" spans="1:12" hidden="1" x14ac:dyDescent="0.2">
      <c r="A300" s="55"/>
      <c r="B300" s="15">
        <v>329</v>
      </c>
      <c r="C300" s="16" t="s">
        <v>8</v>
      </c>
      <c r="D300" s="36">
        <v>3000</v>
      </c>
      <c r="E300" s="36">
        <v>3000</v>
      </c>
      <c r="F300" s="36">
        <v>3000</v>
      </c>
      <c r="G300" s="36">
        <f>F300/7.5345</f>
        <v>398.16842524387812</v>
      </c>
      <c r="H300" s="36">
        <v>398.17</v>
      </c>
      <c r="I300" s="36"/>
      <c r="J300" s="39"/>
      <c r="K300" s="33"/>
      <c r="L300" s="34"/>
    </row>
    <row r="301" spans="1:12" ht="12.75" customHeight="1" x14ac:dyDescent="0.2">
      <c r="A301" s="55" t="s">
        <v>80</v>
      </c>
      <c r="B301" s="105" t="s">
        <v>147</v>
      </c>
      <c r="C301" s="106"/>
      <c r="D301" s="36"/>
      <c r="E301" s="36"/>
      <c r="F301" s="36"/>
      <c r="G301" s="36"/>
      <c r="H301" s="71"/>
      <c r="I301" s="36"/>
      <c r="J301" s="36"/>
    </row>
    <row r="302" spans="1:12" ht="12.75" customHeight="1" x14ac:dyDescent="0.2">
      <c r="A302" s="55">
        <v>63000</v>
      </c>
      <c r="B302" s="105" t="s">
        <v>148</v>
      </c>
      <c r="C302" s="106"/>
      <c r="D302" s="36"/>
      <c r="E302" s="36"/>
      <c r="F302" s="36"/>
      <c r="G302" s="36"/>
      <c r="H302" s="71"/>
      <c r="I302" s="36"/>
      <c r="J302" s="36"/>
    </row>
    <row r="303" spans="1:12" ht="12.75" customHeight="1" x14ac:dyDescent="0.2">
      <c r="A303" s="43"/>
      <c r="B303" s="25">
        <v>3</v>
      </c>
      <c r="C303" s="29" t="s">
        <v>10</v>
      </c>
      <c r="D303" s="36" t="e">
        <f t="shared" ref="D303:I303" si="91">D304</f>
        <v>#REF!</v>
      </c>
      <c r="E303" s="36" t="e">
        <f t="shared" si="91"/>
        <v>#REF!</v>
      </c>
      <c r="F303" s="36">
        <f t="shared" si="91"/>
        <v>3000</v>
      </c>
      <c r="G303" s="36">
        <f t="shared" si="91"/>
        <v>398.16842524387812</v>
      </c>
      <c r="H303" s="71">
        <f t="shared" si="91"/>
        <v>0</v>
      </c>
      <c r="I303" s="36">
        <f t="shared" si="91"/>
        <v>398.17</v>
      </c>
      <c r="J303" s="36">
        <f>I303</f>
        <v>398.17</v>
      </c>
    </row>
    <row r="304" spans="1:12" ht="12.75" customHeight="1" x14ac:dyDescent="0.2">
      <c r="A304" s="55"/>
      <c r="B304" s="25">
        <v>32</v>
      </c>
      <c r="C304" s="29" t="s">
        <v>28</v>
      </c>
      <c r="D304" s="36" t="e">
        <f>D305+#REF!</f>
        <v>#REF!</v>
      </c>
      <c r="E304" s="36" t="e">
        <f>E305+#REF!</f>
        <v>#REF!</v>
      </c>
      <c r="F304" s="36">
        <f>F305</f>
        <v>3000</v>
      </c>
      <c r="G304" s="36">
        <f>G305</f>
        <v>398.16842524387812</v>
      </c>
      <c r="H304" s="71">
        <f>H305</f>
        <v>0</v>
      </c>
      <c r="I304" s="36">
        <v>398.17</v>
      </c>
      <c r="J304" s="36">
        <f>I304</f>
        <v>398.17</v>
      </c>
    </row>
    <row r="305" spans="1:12" ht="12.75" hidden="1" customHeight="1" x14ac:dyDescent="0.2">
      <c r="A305" s="55"/>
      <c r="B305" s="25">
        <v>322</v>
      </c>
      <c r="C305" s="29" t="s">
        <v>12</v>
      </c>
      <c r="D305" s="36">
        <v>3000</v>
      </c>
      <c r="E305" s="36">
        <v>3000</v>
      </c>
      <c r="F305" s="36">
        <v>3000</v>
      </c>
      <c r="G305" s="36">
        <f>F305/7.5345</f>
        <v>398.16842524387812</v>
      </c>
      <c r="H305" s="71">
        <v>0</v>
      </c>
      <c r="I305" s="36"/>
      <c r="J305" s="36"/>
    </row>
    <row r="306" spans="1:12" ht="12.75" customHeight="1" x14ac:dyDescent="0.2">
      <c r="A306" s="55" t="s">
        <v>77</v>
      </c>
      <c r="B306" s="105" t="s">
        <v>149</v>
      </c>
      <c r="C306" s="106"/>
      <c r="D306" s="36"/>
      <c r="E306" s="36"/>
      <c r="F306" s="36"/>
      <c r="G306" s="36"/>
      <c r="H306" s="71"/>
      <c r="I306" s="36"/>
      <c r="J306" s="36"/>
    </row>
    <row r="307" spans="1:12" ht="12.75" customHeight="1" x14ac:dyDescent="0.2">
      <c r="A307" s="55">
        <v>53060</v>
      </c>
      <c r="B307" s="105" t="s">
        <v>150</v>
      </c>
      <c r="C307" s="106"/>
      <c r="D307" s="36"/>
      <c r="E307" s="36"/>
      <c r="F307" s="36"/>
      <c r="G307" s="36"/>
      <c r="H307" s="71"/>
      <c r="I307" s="36"/>
      <c r="J307" s="36"/>
    </row>
    <row r="308" spans="1:12" ht="12.75" customHeight="1" x14ac:dyDescent="0.2">
      <c r="A308" s="43"/>
      <c r="B308" s="25">
        <v>3</v>
      </c>
      <c r="C308" s="29" t="s">
        <v>10</v>
      </c>
      <c r="D308" s="36">
        <f t="shared" ref="D308:I308" si="92">D309</f>
        <v>10000</v>
      </c>
      <c r="E308" s="36">
        <f t="shared" si="92"/>
        <v>10000</v>
      </c>
      <c r="F308" s="36">
        <f t="shared" si="92"/>
        <v>10000</v>
      </c>
      <c r="G308" s="36">
        <f t="shared" si="92"/>
        <v>1327.2280841462605</v>
      </c>
      <c r="H308" s="36">
        <f t="shared" si="92"/>
        <v>1327.23</v>
      </c>
      <c r="I308" s="36">
        <f t="shared" si="92"/>
        <v>1327.23</v>
      </c>
      <c r="J308" s="36">
        <f>I308</f>
        <v>1327.23</v>
      </c>
    </row>
    <row r="309" spans="1:12" ht="12.75" customHeight="1" x14ac:dyDescent="0.2">
      <c r="A309" s="55"/>
      <c r="B309" s="25">
        <v>32</v>
      </c>
      <c r="C309" s="29" t="s">
        <v>28</v>
      </c>
      <c r="D309" s="36">
        <f>D310</f>
        <v>10000</v>
      </c>
      <c r="E309" s="36">
        <f>E310</f>
        <v>10000</v>
      </c>
      <c r="F309" s="36">
        <f>F310</f>
        <v>10000</v>
      </c>
      <c r="G309" s="36">
        <f>G310</f>
        <v>1327.2280841462605</v>
      </c>
      <c r="H309" s="36">
        <f>H310</f>
        <v>1327.23</v>
      </c>
      <c r="I309" s="36">
        <v>1327.23</v>
      </c>
      <c r="J309" s="36">
        <f>I309</f>
        <v>1327.23</v>
      </c>
    </row>
    <row r="310" spans="1:12" ht="12.75" hidden="1" customHeight="1" x14ac:dyDescent="0.2">
      <c r="A310" s="55"/>
      <c r="B310" s="25">
        <v>322</v>
      </c>
      <c r="C310" s="29" t="s">
        <v>12</v>
      </c>
      <c r="D310" s="36">
        <v>10000</v>
      </c>
      <c r="E310" s="36">
        <v>10000</v>
      </c>
      <c r="F310" s="36">
        <v>10000</v>
      </c>
      <c r="G310" s="36">
        <f>F310/7.5345</f>
        <v>1327.2280841462605</v>
      </c>
      <c r="H310" s="36">
        <v>1327.23</v>
      </c>
      <c r="I310" s="36"/>
      <c r="J310" s="36"/>
    </row>
    <row r="311" spans="1:12" x14ac:dyDescent="0.2">
      <c r="A311" s="55"/>
      <c r="B311" s="15"/>
      <c r="C311" s="16"/>
      <c r="D311" s="36"/>
      <c r="E311" s="36"/>
      <c r="F311" s="36"/>
      <c r="G311" s="36"/>
      <c r="H311" s="71"/>
      <c r="I311" s="36"/>
      <c r="J311" s="36"/>
      <c r="K311" s="34"/>
      <c r="L311" s="34"/>
    </row>
    <row r="312" spans="1:12" ht="12.75" hidden="1" customHeight="1" x14ac:dyDescent="0.2">
      <c r="A312" s="55">
        <v>58300</v>
      </c>
      <c r="B312" s="105" t="s">
        <v>82</v>
      </c>
      <c r="C312" s="106"/>
      <c r="D312" s="36"/>
      <c r="E312" s="36"/>
      <c r="F312" s="36"/>
      <c r="G312" s="36"/>
      <c r="H312" s="71"/>
      <c r="I312" s="36"/>
      <c r="J312" s="36"/>
    </row>
    <row r="313" spans="1:12" ht="12.75" hidden="1" customHeight="1" x14ac:dyDescent="0.2">
      <c r="A313" s="55" t="s">
        <v>65</v>
      </c>
      <c r="B313" s="105" t="s">
        <v>164</v>
      </c>
      <c r="C313" s="106"/>
      <c r="D313" s="36"/>
      <c r="E313" s="36"/>
      <c r="F313" s="36"/>
      <c r="G313" s="36"/>
      <c r="H313" s="71"/>
      <c r="I313" s="36"/>
      <c r="J313" s="36"/>
    </row>
    <row r="314" spans="1:12" ht="12.75" hidden="1" customHeight="1" x14ac:dyDescent="0.2">
      <c r="A314" s="55"/>
      <c r="B314" s="25">
        <v>3</v>
      </c>
      <c r="C314" s="29" t="s">
        <v>10</v>
      </c>
      <c r="D314" s="36">
        <f t="shared" ref="D314:J314" si="93">D315+D319</f>
        <v>0</v>
      </c>
      <c r="E314" s="36">
        <f t="shared" si="93"/>
        <v>0</v>
      </c>
      <c r="F314" s="36">
        <f t="shared" si="93"/>
        <v>0</v>
      </c>
      <c r="G314" s="36">
        <f t="shared" si="93"/>
        <v>0</v>
      </c>
      <c r="H314" s="71">
        <f t="shared" ref="H314" si="94">H315+H319</f>
        <v>0</v>
      </c>
      <c r="I314" s="36">
        <f t="shared" si="93"/>
        <v>0</v>
      </c>
      <c r="J314" s="36">
        <f t="shared" si="93"/>
        <v>0</v>
      </c>
    </row>
    <row r="315" spans="1:12" ht="12.75" hidden="1" customHeight="1" x14ac:dyDescent="0.2">
      <c r="A315" s="55"/>
      <c r="B315" s="4">
        <v>31</v>
      </c>
      <c r="C315" s="4" t="s">
        <v>17</v>
      </c>
      <c r="D315" s="36">
        <f>SUM(D316:D318)</f>
        <v>0</v>
      </c>
      <c r="E315" s="36">
        <f>SUM(E316:E318)</f>
        <v>0</v>
      </c>
      <c r="F315" s="36">
        <f>SUM(F316:F318)</f>
        <v>0</v>
      </c>
      <c r="G315" s="36">
        <f>SUM(G316:G318)</f>
        <v>0</v>
      </c>
      <c r="H315" s="71">
        <f>SUM(H316:H318)</f>
        <v>0</v>
      </c>
      <c r="I315" s="36">
        <v>0</v>
      </c>
      <c r="J315" s="36">
        <f>I315</f>
        <v>0</v>
      </c>
    </row>
    <row r="316" spans="1:12" ht="12.75" hidden="1" customHeight="1" x14ac:dyDescent="0.2">
      <c r="A316" s="55"/>
      <c r="B316" s="25">
        <v>311</v>
      </c>
      <c r="C316" s="18" t="s">
        <v>9</v>
      </c>
      <c r="D316" s="36">
        <v>0</v>
      </c>
      <c r="E316" s="36">
        <v>0</v>
      </c>
      <c r="F316" s="36">
        <v>0</v>
      </c>
      <c r="G316" s="36">
        <v>0</v>
      </c>
      <c r="H316" s="71">
        <v>0</v>
      </c>
      <c r="I316" s="36"/>
      <c r="J316" s="36"/>
    </row>
    <row r="317" spans="1:12" ht="12.75" hidden="1" customHeight="1" x14ac:dyDescent="0.2">
      <c r="A317" s="55"/>
      <c r="B317" s="25">
        <v>312</v>
      </c>
      <c r="C317" s="18" t="s">
        <v>74</v>
      </c>
      <c r="D317" s="36">
        <v>0</v>
      </c>
      <c r="E317" s="36">
        <v>0</v>
      </c>
      <c r="F317" s="36">
        <v>0</v>
      </c>
      <c r="G317" s="36">
        <v>0</v>
      </c>
      <c r="H317" s="71">
        <v>0</v>
      </c>
      <c r="I317" s="36"/>
      <c r="J317" s="36"/>
    </row>
    <row r="318" spans="1:12" ht="12.75" hidden="1" customHeight="1" x14ac:dyDescent="0.2">
      <c r="A318" s="55"/>
      <c r="B318" s="25">
        <v>313</v>
      </c>
      <c r="C318" s="18" t="s">
        <v>18</v>
      </c>
      <c r="D318" s="36">
        <v>0</v>
      </c>
      <c r="E318" s="36">
        <v>0</v>
      </c>
      <c r="F318" s="36">
        <v>0</v>
      </c>
      <c r="G318" s="36">
        <v>0</v>
      </c>
      <c r="H318" s="71">
        <v>0</v>
      </c>
      <c r="I318" s="36"/>
      <c r="J318" s="36"/>
    </row>
    <row r="319" spans="1:12" ht="12.75" hidden="1" customHeight="1" x14ac:dyDescent="0.2">
      <c r="A319" s="55"/>
      <c r="B319" s="25">
        <v>32</v>
      </c>
      <c r="C319" s="18" t="s">
        <v>11</v>
      </c>
      <c r="D319" s="36">
        <f>D320</f>
        <v>0</v>
      </c>
      <c r="E319" s="36">
        <f>E320</f>
        <v>0</v>
      </c>
      <c r="F319" s="36">
        <f>F320</f>
        <v>0</v>
      </c>
      <c r="G319" s="36">
        <f>G320</f>
        <v>0</v>
      </c>
      <c r="H319" s="71">
        <f>H320</f>
        <v>0</v>
      </c>
      <c r="I319" s="36">
        <v>0</v>
      </c>
      <c r="J319" s="36">
        <f>I319</f>
        <v>0</v>
      </c>
    </row>
    <row r="320" spans="1:12" ht="12.75" hidden="1" customHeight="1" x14ac:dyDescent="0.2">
      <c r="A320" s="55"/>
      <c r="B320" s="25">
        <v>321</v>
      </c>
      <c r="C320" s="18" t="s">
        <v>19</v>
      </c>
      <c r="D320" s="36">
        <v>0</v>
      </c>
      <c r="E320" s="36">
        <v>0</v>
      </c>
      <c r="F320" s="36">
        <v>0</v>
      </c>
      <c r="G320" s="36">
        <v>0</v>
      </c>
      <c r="H320" s="71">
        <v>0</v>
      </c>
      <c r="I320" s="36"/>
      <c r="J320" s="36"/>
    </row>
    <row r="321" spans="1:10" ht="12.75" hidden="1" customHeight="1" x14ac:dyDescent="0.2">
      <c r="A321" s="55"/>
      <c r="B321" s="22"/>
      <c r="C321" s="31"/>
      <c r="D321" s="36"/>
      <c r="E321" s="36"/>
      <c r="F321" s="36"/>
      <c r="G321" s="36"/>
      <c r="H321" s="71"/>
      <c r="I321" s="36"/>
      <c r="J321" s="36"/>
    </row>
    <row r="322" spans="1:10" ht="12.75" hidden="1" customHeight="1" x14ac:dyDescent="0.2">
      <c r="A322" s="55">
        <v>58300</v>
      </c>
      <c r="B322" s="105" t="s">
        <v>78</v>
      </c>
      <c r="C322" s="106"/>
      <c r="D322" s="36"/>
      <c r="E322" s="36"/>
      <c r="F322" s="36"/>
      <c r="G322" s="36"/>
      <c r="H322" s="71"/>
      <c r="I322" s="36"/>
      <c r="J322" s="36"/>
    </row>
    <row r="323" spans="1:10" ht="12.75" hidden="1" customHeight="1" x14ac:dyDescent="0.2">
      <c r="A323" s="55" t="s">
        <v>65</v>
      </c>
      <c r="B323" s="105" t="s">
        <v>164</v>
      </c>
      <c r="C323" s="106"/>
      <c r="D323" s="36"/>
      <c r="E323" s="36"/>
      <c r="F323" s="36"/>
      <c r="G323" s="36"/>
      <c r="H323" s="71"/>
      <c r="I323" s="36"/>
      <c r="J323" s="36"/>
    </row>
    <row r="324" spans="1:10" ht="12.75" hidden="1" customHeight="1" x14ac:dyDescent="0.2">
      <c r="A324" s="55"/>
      <c r="B324" s="25">
        <v>3</v>
      </c>
      <c r="C324" s="29" t="s">
        <v>10</v>
      </c>
      <c r="D324" s="36">
        <f>D325+D151</f>
        <v>0</v>
      </c>
      <c r="E324" s="36">
        <f>E325+E151</f>
        <v>0</v>
      </c>
      <c r="F324" s="36">
        <f>F325+F151</f>
        <v>0</v>
      </c>
      <c r="G324" s="36">
        <f>G325+G151</f>
        <v>0</v>
      </c>
      <c r="H324" s="71">
        <f>H325+H151</f>
        <v>0</v>
      </c>
      <c r="I324" s="36"/>
      <c r="J324" s="36"/>
    </row>
    <row r="325" spans="1:10" ht="12.75" hidden="1" customHeight="1" x14ac:dyDescent="0.2">
      <c r="A325" s="55"/>
      <c r="B325" s="25">
        <v>32</v>
      </c>
      <c r="C325" s="18" t="s">
        <v>11</v>
      </c>
      <c r="D325" s="36">
        <f>D326+D150</f>
        <v>0</v>
      </c>
      <c r="E325" s="36">
        <f>E326+E150</f>
        <v>0</v>
      </c>
      <c r="F325" s="36">
        <f>F326+F150</f>
        <v>0</v>
      </c>
      <c r="G325" s="36">
        <f>G326+G150</f>
        <v>0</v>
      </c>
      <c r="H325" s="71">
        <f>H326+H150</f>
        <v>0</v>
      </c>
      <c r="I325" s="36"/>
      <c r="J325" s="36">
        <f>I325</f>
        <v>0</v>
      </c>
    </row>
    <row r="326" spans="1:10" ht="12.75" hidden="1" customHeight="1" x14ac:dyDescent="0.2">
      <c r="A326" s="55"/>
      <c r="B326" s="22">
        <v>323</v>
      </c>
      <c r="C326" s="31" t="s">
        <v>22</v>
      </c>
      <c r="D326" s="36">
        <v>0</v>
      </c>
      <c r="E326" s="36">
        <v>0</v>
      </c>
      <c r="F326" s="36">
        <v>0</v>
      </c>
      <c r="G326" s="36">
        <v>0</v>
      </c>
      <c r="H326" s="71">
        <v>0</v>
      </c>
      <c r="I326" s="36"/>
      <c r="J326" s="36"/>
    </row>
    <row r="327" spans="1:10" ht="12.75" hidden="1" customHeight="1" x14ac:dyDescent="0.2">
      <c r="A327" s="55">
        <v>58300</v>
      </c>
      <c r="B327" s="105" t="s">
        <v>78</v>
      </c>
      <c r="C327" s="106"/>
      <c r="D327" s="36"/>
      <c r="E327" s="36"/>
      <c r="F327" s="36"/>
      <c r="G327" s="36"/>
      <c r="H327" s="71"/>
      <c r="I327" s="36"/>
      <c r="J327" s="36"/>
    </row>
    <row r="328" spans="1:10" ht="12.75" hidden="1" customHeight="1" x14ac:dyDescent="0.2">
      <c r="A328" s="55" t="s">
        <v>83</v>
      </c>
      <c r="B328" s="105" t="s">
        <v>165</v>
      </c>
      <c r="C328" s="106"/>
      <c r="D328" s="36"/>
      <c r="E328" s="36"/>
      <c r="F328" s="36"/>
      <c r="G328" s="36"/>
      <c r="H328" s="71"/>
      <c r="I328" s="36"/>
      <c r="J328" s="36"/>
    </row>
    <row r="329" spans="1:10" ht="12.75" hidden="1" customHeight="1" x14ac:dyDescent="0.2">
      <c r="A329" s="55"/>
      <c r="B329" s="25">
        <v>3</v>
      </c>
      <c r="C329" s="29" t="s">
        <v>10</v>
      </c>
      <c r="D329" s="36">
        <f t="shared" ref="D329:H330" si="95">D330</f>
        <v>0</v>
      </c>
      <c r="E329" s="36">
        <f t="shared" si="95"/>
        <v>0</v>
      </c>
      <c r="F329" s="36">
        <f t="shared" si="95"/>
        <v>0</v>
      </c>
      <c r="G329" s="36">
        <f t="shared" si="95"/>
        <v>0</v>
      </c>
      <c r="H329" s="71">
        <f t="shared" si="95"/>
        <v>0</v>
      </c>
      <c r="I329" s="36"/>
      <c r="J329" s="36"/>
    </row>
    <row r="330" spans="1:10" ht="12.75" hidden="1" customHeight="1" x14ac:dyDescent="0.2">
      <c r="A330" s="55"/>
      <c r="B330" s="25">
        <v>32</v>
      </c>
      <c r="C330" s="18" t="s">
        <v>11</v>
      </c>
      <c r="D330" s="36">
        <f t="shared" si="95"/>
        <v>0</v>
      </c>
      <c r="E330" s="36">
        <f t="shared" si="95"/>
        <v>0</v>
      </c>
      <c r="F330" s="36">
        <f t="shared" si="95"/>
        <v>0</v>
      </c>
      <c r="G330" s="36">
        <f t="shared" si="95"/>
        <v>0</v>
      </c>
      <c r="H330" s="71">
        <f t="shared" si="95"/>
        <v>0</v>
      </c>
      <c r="I330" s="36"/>
      <c r="J330" s="36"/>
    </row>
    <row r="331" spans="1:10" ht="12.75" hidden="1" customHeight="1" x14ac:dyDescent="0.2">
      <c r="A331" s="55"/>
      <c r="B331" s="22">
        <v>323</v>
      </c>
      <c r="C331" s="31" t="s">
        <v>22</v>
      </c>
      <c r="D331" s="36">
        <v>0</v>
      </c>
      <c r="E331" s="36">
        <v>0</v>
      </c>
      <c r="F331" s="36">
        <v>0</v>
      </c>
      <c r="G331" s="36">
        <v>0</v>
      </c>
      <c r="H331" s="71">
        <v>0</v>
      </c>
      <c r="I331" s="36"/>
      <c r="J331" s="36"/>
    </row>
    <row r="332" spans="1:10" ht="12.75" hidden="1" customHeight="1" x14ac:dyDescent="0.2">
      <c r="A332" s="55"/>
      <c r="B332" s="22"/>
      <c r="C332" s="31"/>
      <c r="D332" s="36"/>
      <c r="E332" s="36"/>
      <c r="F332" s="36"/>
      <c r="G332" s="36"/>
      <c r="H332" s="71"/>
      <c r="I332" s="36"/>
      <c r="J332" s="36"/>
    </row>
    <row r="333" spans="1:10" ht="12.75" hidden="1" customHeight="1" x14ac:dyDescent="0.2">
      <c r="A333" s="55">
        <v>48006</v>
      </c>
      <c r="B333" s="105" t="s">
        <v>84</v>
      </c>
      <c r="C333" s="106"/>
      <c r="D333" s="36"/>
      <c r="E333" s="36"/>
      <c r="F333" s="36"/>
      <c r="G333" s="36"/>
      <c r="H333" s="71"/>
      <c r="I333" s="36"/>
      <c r="J333" s="36"/>
    </row>
    <row r="334" spans="1:10" ht="12.75" hidden="1" customHeight="1" x14ac:dyDescent="0.2">
      <c r="A334" s="55" t="s">
        <v>79</v>
      </c>
      <c r="B334" s="105" t="s">
        <v>166</v>
      </c>
      <c r="C334" s="106"/>
      <c r="D334" s="36"/>
      <c r="E334" s="36"/>
      <c r="F334" s="36"/>
      <c r="G334" s="36"/>
      <c r="H334" s="71"/>
      <c r="I334" s="36"/>
      <c r="J334" s="36"/>
    </row>
    <row r="335" spans="1:10" ht="12.75" hidden="1" customHeight="1" x14ac:dyDescent="0.2">
      <c r="A335" s="55"/>
      <c r="B335" s="25">
        <v>4</v>
      </c>
      <c r="C335" s="18" t="s">
        <v>15</v>
      </c>
      <c r="D335" s="36">
        <f t="shared" ref="D335:H336" si="96">D336</f>
        <v>0</v>
      </c>
      <c r="E335" s="36">
        <f t="shared" si="96"/>
        <v>0</v>
      </c>
      <c r="F335" s="36">
        <f t="shared" si="96"/>
        <v>0</v>
      </c>
      <c r="G335" s="36">
        <f t="shared" si="96"/>
        <v>0</v>
      </c>
      <c r="H335" s="71">
        <f t="shared" si="96"/>
        <v>0</v>
      </c>
      <c r="I335" s="36"/>
      <c r="J335" s="36"/>
    </row>
    <row r="336" spans="1:10" ht="12.75" hidden="1" customHeight="1" x14ac:dyDescent="0.2">
      <c r="A336" s="55"/>
      <c r="B336" s="25">
        <v>42</v>
      </c>
      <c r="C336" s="58" t="s">
        <v>26</v>
      </c>
      <c r="D336" s="36">
        <f t="shared" si="96"/>
        <v>0</v>
      </c>
      <c r="E336" s="36">
        <f t="shared" si="96"/>
        <v>0</v>
      </c>
      <c r="F336" s="36">
        <f t="shared" si="96"/>
        <v>0</v>
      </c>
      <c r="G336" s="36">
        <f t="shared" si="96"/>
        <v>0</v>
      </c>
      <c r="H336" s="71">
        <f t="shared" si="96"/>
        <v>0</v>
      </c>
      <c r="I336" s="36"/>
      <c r="J336" s="36"/>
    </row>
    <row r="337" spans="1:10" ht="12.75" hidden="1" customHeight="1" x14ac:dyDescent="0.2">
      <c r="A337" s="55"/>
      <c r="B337" s="25">
        <v>422</v>
      </c>
      <c r="C337" s="18" t="s">
        <v>27</v>
      </c>
      <c r="D337" s="36">
        <v>0</v>
      </c>
      <c r="E337" s="36">
        <v>0</v>
      </c>
      <c r="F337" s="36">
        <v>0</v>
      </c>
      <c r="G337" s="36">
        <v>0</v>
      </c>
      <c r="H337" s="71">
        <v>0</v>
      </c>
      <c r="I337" s="36"/>
      <c r="J337" s="36"/>
    </row>
    <row r="338" spans="1:10" ht="12.75" hidden="1" customHeight="1" x14ac:dyDescent="0.2">
      <c r="A338" s="55"/>
      <c r="B338" s="22"/>
      <c r="C338" s="31"/>
      <c r="D338" s="36"/>
      <c r="E338" s="36"/>
      <c r="F338" s="36"/>
      <c r="G338" s="36"/>
      <c r="H338" s="71"/>
      <c r="I338" s="36"/>
      <c r="J338" s="36"/>
    </row>
    <row r="339" spans="1:10" ht="12.75" hidden="1" customHeight="1" x14ac:dyDescent="0.2">
      <c r="A339" s="55">
        <v>58300</v>
      </c>
      <c r="B339" s="105" t="s">
        <v>78</v>
      </c>
      <c r="C339" s="106"/>
      <c r="D339" s="36"/>
      <c r="E339" s="36"/>
      <c r="F339" s="36"/>
      <c r="G339" s="36"/>
      <c r="H339" s="71"/>
      <c r="I339" s="36"/>
      <c r="J339" s="36"/>
    </row>
    <row r="340" spans="1:10" ht="12.75" hidden="1" customHeight="1" x14ac:dyDescent="0.2">
      <c r="A340" s="55" t="s">
        <v>79</v>
      </c>
      <c r="B340" s="105" t="s">
        <v>166</v>
      </c>
      <c r="C340" s="106"/>
      <c r="D340" s="36"/>
      <c r="E340" s="36"/>
      <c r="F340" s="36"/>
      <c r="G340" s="36"/>
      <c r="H340" s="71"/>
      <c r="I340" s="36"/>
      <c r="J340" s="36"/>
    </row>
    <row r="341" spans="1:10" ht="12.75" hidden="1" customHeight="1" x14ac:dyDescent="0.2">
      <c r="A341" s="55"/>
      <c r="B341" s="25">
        <v>4</v>
      </c>
      <c r="C341" s="18" t="s">
        <v>15</v>
      </c>
      <c r="D341" s="36">
        <f t="shared" ref="D341:H342" si="97">D342</f>
        <v>0</v>
      </c>
      <c r="E341" s="36">
        <f t="shared" si="97"/>
        <v>0</v>
      </c>
      <c r="F341" s="36">
        <f t="shared" si="97"/>
        <v>0</v>
      </c>
      <c r="G341" s="36">
        <f t="shared" si="97"/>
        <v>0</v>
      </c>
      <c r="H341" s="71">
        <f t="shared" si="97"/>
        <v>0</v>
      </c>
      <c r="I341" s="36"/>
      <c r="J341" s="36"/>
    </row>
    <row r="342" spans="1:10" ht="12.75" hidden="1" customHeight="1" x14ac:dyDescent="0.2">
      <c r="A342" s="55"/>
      <c r="B342" s="25">
        <v>42</v>
      </c>
      <c r="C342" s="58" t="s">
        <v>26</v>
      </c>
      <c r="D342" s="36">
        <f t="shared" si="97"/>
        <v>0</v>
      </c>
      <c r="E342" s="36">
        <f t="shared" si="97"/>
        <v>0</v>
      </c>
      <c r="F342" s="36">
        <f t="shared" si="97"/>
        <v>0</v>
      </c>
      <c r="G342" s="36">
        <f t="shared" si="97"/>
        <v>0</v>
      </c>
      <c r="H342" s="71">
        <f t="shared" si="97"/>
        <v>0</v>
      </c>
      <c r="I342" s="36"/>
      <c r="J342" s="36"/>
    </row>
    <row r="343" spans="1:10" ht="12.75" hidden="1" customHeight="1" x14ac:dyDescent="0.2">
      <c r="A343" s="55"/>
      <c r="B343" s="25">
        <v>422</v>
      </c>
      <c r="C343" s="18" t="s">
        <v>27</v>
      </c>
      <c r="D343" s="36">
        <v>0</v>
      </c>
      <c r="E343" s="36">
        <v>0</v>
      </c>
      <c r="F343" s="36">
        <v>0</v>
      </c>
      <c r="G343" s="36">
        <v>0</v>
      </c>
      <c r="H343" s="71">
        <v>0</v>
      </c>
      <c r="I343" s="36"/>
      <c r="J343" s="36"/>
    </row>
    <row r="344" spans="1:10" ht="12.75" hidden="1" customHeight="1" x14ac:dyDescent="0.2">
      <c r="A344" s="55"/>
      <c r="B344" s="22"/>
      <c r="C344" s="31"/>
      <c r="D344" s="36"/>
      <c r="E344" s="36"/>
      <c r="F344" s="36"/>
      <c r="G344" s="36"/>
      <c r="H344" s="71"/>
      <c r="I344" s="36"/>
      <c r="J344" s="36"/>
    </row>
    <row r="345" spans="1:10" s="5" customFormat="1" ht="12.75" customHeight="1" x14ac:dyDescent="0.2">
      <c r="A345" s="54">
        <v>2302</v>
      </c>
      <c r="B345" s="123" t="s">
        <v>137</v>
      </c>
      <c r="C345" s="124"/>
      <c r="D345" s="11"/>
      <c r="E345" s="11"/>
      <c r="F345" s="11"/>
      <c r="G345" s="11"/>
      <c r="H345" s="69"/>
      <c r="I345" s="11"/>
      <c r="J345" s="11"/>
    </row>
    <row r="346" spans="1:10" ht="12.75" hidden="1" customHeight="1" x14ac:dyDescent="0.2">
      <c r="A346" s="55">
        <v>53082</v>
      </c>
      <c r="B346" s="105" t="s">
        <v>90</v>
      </c>
      <c r="C346" s="106"/>
      <c r="D346" s="36"/>
      <c r="E346" s="36"/>
      <c r="F346" s="36"/>
      <c r="G346" s="36"/>
      <c r="H346" s="71"/>
      <c r="I346" s="36"/>
      <c r="J346" s="36"/>
    </row>
    <row r="347" spans="1:10" ht="12.75" hidden="1" customHeight="1" x14ac:dyDescent="0.2">
      <c r="A347" s="55" t="s">
        <v>101</v>
      </c>
      <c r="B347" s="105" t="s">
        <v>167</v>
      </c>
      <c r="C347" s="106"/>
      <c r="D347" s="36"/>
      <c r="E347" s="36"/>
      <c r="F347" s="36"/>
      <c r="G347" s="36"/>
      <c r="H347" s="71"/>
      <c r="I347" s="36"/>
      <c r="J347" s="36"/>
    </row>
    <row r="348" spans="1:10" ht="12.75" hidden="1" customHeight="1" x14ac:dyDescent="0.2">
      <c r="A348" s="55"/>
      <c r="B348" s="25">
        <v>3</v>
      </c>
      <c r="C348" s="29" t="s">
        <v>10</v>
      </c>
      <c r="D348" s="36">
        <f t="shared" ref="D348:H348" si="98">D349</f>
        <v>4401</v>
      </c>
      <c r="E348" s="36">
        <f t="shared" si="98"/>
        <v>4401</v>
      </c>
      <c r="F348" s="36">
        <f t="shared" si="98"/>
        <v>0</v>
      </c>
      <c r="G348" s="36">
        <f t="shared" si="98"/>
        <v>0</v>
      </c>
      <c r="H348" s="71">
        <f t="shared" si="98"/>
        <v>0</v>
      </c>
      <c r="I348" s="36"/>
      <c r="J348" s="36"/>
    </row>
    <row r="349" spans="1:10" ht="12.75" hidden="1" customHeight="1" x14ac:dyDescent="0.2">
      <c r="A349" s="55"/>
      <c r="B349" s="25">
        <v>32</v>
      </c>
      <c r="C349" s="29" t="s">
        <v>28</v>
      </c>
      <c r="D349" s="36">
        <f>D350+D351</f>
        <v>4401</v>
      </c>
      <c r="E349" s="36">
        <f>E350+E351</f>
        <v>4401</v>
      </c>
      <c r="F349" s="36">
        <f>F350+F351</f>
        <v>0</v>
      </c>
      <c r="G349" s="36">
        <f>G350+G351</f>
        <v>0</v>
      </c>
      <c r="H349" s="71">
        <f>H350+H351</f>
        <v>0</v>
      </c>
      <c r="I349" s="36"/>
      <c r="J349" s="36"/>
    </row>
    <row r="350" spans="1:10" ht="12.75" hidden="1" customHeight="1" x14ac:dyDescent="0.2">
      <c r="A350" s="55"/>
      <c r="B350" s="25">
        <v>322</v>
      </c>
      <c r="C350" s="29" t="s">
        <v>12</v>
      </c>
      <c r="D350" s="36">
        <v>3401</v>
      </c>
      <c r="E350" s="36">
        <v>3401</v>
      </c>
      <c r="F350" s="36"/>
      <c r="G350" s="36">
        <f>F350/7.5345</f>
        <v>0</v>
      </c>
      <c r="H350" s="71">
        <f>G350/7.5345</f>
        <v>0</v>
      </c>
      <c r="I350" s="36"/>
      <c r="J350" s="36"/>
    </row>
    <row r="351" spans="1:10" ht="12.75" hidden="1" customHeight="1" x14ac:dyDescent="0.2">
      <c r="A351" s="55"/>
      <c r="B351" s="15">
        <v>329</v>
      </c>
      <c r="C351" s="16" t="s">
        <v>8</v>
      </c>
      <c r="D351" s="36">
        <v>1000</v>
      </c>
      <c r="E351" s="36">
        <v>1000</v>
      </c>
      <c r="F351" s="36"/>
      <c r="G351" s="36">
        <f>F351/7.5345</f>
        <v>0</v>
      </c>
      <c r="H351" s="71">
        <f>G351/7.5345</f>
        <v>0</v>
      </c>
      <c r="I351" s="36"/>
      <c r="J351" s="36"/>
    </row>
    <row r="352" spans="1:10" ht="12.75" hidden="1" customHeight="1" x14ac:dyDescent="0.2">
      <c r="A352" s="55"/>
      <c r="B352" s="25">
        <v>4</v>
      </c>
      <c r="C352" s="18" t="s">
        <v>15</v>
      </c>
      <c r="D352" s="36">
        <f t="shared" ref="D352:H352" si="99">D353</f>
        <v>10599</v>
      </c>
      <c r="E352" s="36">
        <f t="shared" si="99"/>
        <v>10599</v>
      </c>
      <c r="F352" s="36">
        <f t="shared" si="99"/>
        <v>0</v>
      </c>
      <c r="G352" s="36">
        <f t="shared" si="99"/>
        <v>0</v>
      </c>
      <c r="H352" s="71">
        <f t="shared" si="99"/>
        <v>0</v>
      </c>
      <c r="I352" s="36"/>
      <c r="J352" s="36"/>
    </row>
    <row r="353" spans="1:12" ht="12.75" hidden="1" customHeight="1" x14ac:dyDescent="0.2">
      <c r="A353" s="55"/>
      <c r="B353" s="25">
        <v>42</v>
      </c>
      <c r="C353" s="58" t="s">
        <v>26</v>
      </c>
      <c r="D353" s="36">
        <f>D354+D355</f>
        <v>10599</v>
      </c>
      <c r="E353" s="36">
        <f>E354+E355</f>
        <v>10599</v>
      </c>
      <c r="F353" s="36">
        <f>F354+F355</f>
        <v>0</v>
      </c>
      <c r="G353" s="36">
        <f>G354+G355</f>
        <v>0</v>
      </c>
      <c r="H353" s="71">
        <f>H354+H355</f>
        <v>0</v>
      </c>
      <c r="I353" s="36"/>
      <c r="J353" s="36"/>
    </row>
    <row r="354" spans="1:12" ht="12.75" hidden="1" customHeight="1" x14ac:dyDescent="0.2">
      <c r="A354" s="55"/>
      <c r="B354" s="25">
        <v>422</v>
      </c>
      <c r="C354" s="18" t="s">
        <v>27</v>
      </c>
      <c r="D354" s="36">
        <v>10599</v>
      </c>
      <c r="E354" s="36">
        <v>10599</v>
      </c>
      <c r="F354" s="36"/>
      <c r="G354" s="36">
        <f>F354/7.5345</f>
        <v>0</v>
      </c>
      <c r="H354" s="71">
        <f>G354/7.5345</f>
        <v>0</v>
      </c>
      <c r="I354" s="36"/>
      <c r="J354" s="36"/>
    </row>
    <row r="355" spans="1:12" ht="12.75" hidden="1" customHeight="1" x14ac:dyDescent="0.2">
      <c r="A355" s="55"/>
      <c r="B355" s="22"/>
      <c r="C355" s="31"/>
      <c r="D355" s="36"/>
      <c r="E355" s="36"/>
      <c r="F355" s="36"/>
      <c r="G355" s="36"/>
      <c r="H355" s="71"/>
      <c r="I355" s="36"/>
      <c r="J355" s="36"/>
    </row>
    <row r="356" spans="1:12" ht="12.75" customHeight="1" x14ac:dyDescent="0.2">
      <c r="A356" s="55" t="s">
        <v>105</v>
      </c>
      <c r="B356" s="105" t="s">
        <v>154</v>
      </c>
      <c r="C356" s="106"/>
      <c r="D356" s="36"/>
      <c r="E356" s="36"/>
      <c r="F356" s="36"/>
      <c r="G356" s="36"/>
      <c r="H356" s="71"/>
      <c r="I356" s="36"/>
      <c r="J356" s="36"/>
    </row>
    <row r="357" spans="1:12" ht="12.75" customHeight="1" x14ac:dyDescent="0.2">
      <c r="A357" s="55">
        <v>11001</v>
      </c>
      <c r="B357" s="105" t="s">
        <v>123</v>
      </c>
      <c r="C357" s="106"/>
      <c r="D357" s="36"/>
      <c r="E357" s="36"/>
      <c r="F357" s="36"/>
      <c r="G357" s="36"/>
      <c r="H357" s="71"/>
      <c r="I357" s="36"/>
      <c r="J357" s="36"/>
    </row>
    <row r="358" spans="1:12" ht="12.75" customHeight="1" x14ac:dyDescent="0.2">
      <c r="A358" s="43"/>
      <c r="B358" s="25">
        <v>3</v>
      </c>
      <c r="C358" s="29" t="s">
        <v>10</v>
      </c>
      <c r="D358" s="36"/>
      <c r="E358" s="36">
        <f t="shared" ref="E358:G358" si="100">E359</f>
        <v>5400</v>
      </c>
      <c r="F358" s="36">
        <f t="shared" si="100"/>
        <v>16003.279999999999</v>
      </c>
      <c r="G358" s="36">
        <f t="shared" si="100"/>
        <v>2124.0002654456166</v>
      </c>
      <c r="H358" s="36">
        <f>H362</f>
        <v>2124</v>
      </c>
      <c r="I358" s="36"/>
      <c r="J358" s="36"/>
    </row>
    <row r="359" spans="1:12" ht="12.75" customHeight="1" x14ac:dyDescent="0.2">
      <c r="A359" s="55"/>
      <c r="B359" s="4">
        <v>31</v>
      </c>
      <c r="C359" s="4" t="s">
        <v>17</v>
      </c>
      <c r="D359" s="36"/>
      <c r="E359" s="36">
        <f>SUM(E360:E361)</f>
        <v>5400</v>
      </c>
      <c r="F359" s="36">
        <f>SUM(F360:F361)</f>
        <v>16003.279999999999</v>
      </c>
      <c r="G359" s="36">
        <f>SUM(G360:G361)</f>
        <v>2124.0002654456166</v>
      </c>
      <c r="H359" s="36">
        <f>SUM(H360:H361)</f>
        <v>0</v>
      </c>
      <c r="I359" s="36"/>
      <c r="J359" s="36"/>
    </row>
    <row r="360" spans="1:12" ht="12.75" hidden="1" customHeight="1" x14ac:dyDescent="0.2">
      <c r="A360" s="55"/>
      <c r="B360" s="25">
        <v>311</v>
      </c>
      <c r="C360" s="18" t="s">
        <v>9</v>
      </c>
      <c r="D360" s="36"/>
      <c r="E360" s="36">
        <v>4635.1899999999996</v>
      </c>
      <c r="F360" s="36">
        <v>13736.72</v>
      </c>
      <c r="G360" s="36">
        <f>F360/7.5345</f>
        <v>1823.1760568053619</v>
      </c>
      <c r="H360" s="36"/>
      <c r="I360" s="36"/>
      <c r="J360" s="36"/>
    </row>
    <row r="361" spans="1:12" ht="12.75" hidden="1" customHeight="1" x14ac:dyDescent="0.2">
      <c r="A361" s="55"/>
      <c r="B361" s="25">
        <v>313</v>
      </c>
      <c r="C361" s="18" t="s">
        <v>18</v>
      </c>
      <c r="D361" s="36"/>
      <c r="E361" s="36">
        <v>764.81</v>
      </c>
      <c r="F361" s="36">
        <v>2266.56</v>
      </c>
      <c r="G361" s="36">
        <f>F361/7.5345</f>
        <v>300.82420864025482</v>
      </c>
      <c r="H361" s="36"/>
      <c r="I361" s="36"/>
      <c r="J361" s="36"/>
    </row>
    <row r="362" spans="1:12" ht="12.75" customHeight="1" x14ac:dyDescent="0.2">
      <c r="A362" s="55"/>
      <c r="B362" s="25">
        <v>32</v>
      </c>
      <c r="C362" s="29" t="s">
        <v>28</v>
      </c>
      <c r="D362" s="36"/>
      <c r="E362" s="36"/>
      <c r="F362" s="36"/>
      <c r="G362" s="36"/>
      <c r="H362" s="36">
        <v>2124</v>
      </c>
      <c r="I362" s="36"/>
      <c r="J362" s="36"/>
    </row>
    <row r="363" spans="1:12" ht="12.75" customHeight="1" x14ac:dyDescent="0.2">
      <c r="A363" s="55" t="s">
        <v>183</v>
      </c>
      <c r="B363" s="105" t="s">
        <v>182</v>
      </c>
      <c r="C363" s="106"/>
      <c r="D363" s="36"/>
      <c r="E363" s="36"/>
      <c r="F363" s="36"/>
      <c r="G363" s="36"/>
      <c r="H363" s="36"/>
      <c r="I363" s="36"/>
      <c r="J363" s="36"/>
    </row>
    <row r="364" spans="1:12" ht="12.75" customHeight="1" x14ac:dyDescent="0.2">
      <c r="A364" s="56" t="s">
        <v>116</v>
      </c>
      <c r="B364" s="112" t="s">
        <v>134</v>
      </c>
      <c r="C364" s="113"/>
      <c r="D364" s="36"/>
      <c r="E364" s="36"/>
      <c r="F364" s="36"/>
      <c r="G364" s="36"/>
      <c r="H364" s="36"/>
      <c r="I364" s="36"/>
      <c r="J364" s="36"/>
      <c r="L364" s="23"/>
    </row>
    <row r="365" spans="1:12" ht="12.75" customHeight="1" x14ac:dyDescent="0.2">
      <c r="A365" s="55"/>
      <c r="B365" s="25">
        <v>3</v>
      </c>
      <c r="C365" s="29" t="s">
        <v>10</v>
      </c>
      <c r="D365" s="36"/>
      <c r="E365" s="36"/>
      <c r="F365" s="36"/>
      <c r="G365" s="36"/>
      <c r="H365" s="36">
        <f t="shared" ref="H365" si="101">H366</f>
        <v>27000</v>
      </c>
      <c r="I365" s="36"/>
      <c r="J365" s="36"/>
      <c r="L365" s="23"/>
    </row>
    <row r="366" spans="1:12" ht="12.75" customHeight="1" x14ac:dyDescent="0.2">
      <c r="A366" s="55"/>
      <c r="B366" s="25">
        <v>32</v>
      </c>
      <c r="C366" s="29" t="s">
        <v>28</v>
      </c>
      <c r="D366" s="36"/>
      <c r="E366" s="36"/>
      <c r="F366" s="36"/>
      <c r="G366" s="36"/>
      <c r="H366" s="36">
        <f>H367</f>
        <v>27000</v>
      </c>
      <c r="I366" s="36"/>
      <c r="J366" s="36"/>
    </row>
    <row r="367" spans="1:12" ht="12.75" hidden="1" customHeight="1" x14ac:dyDescent="0.2">
      <c r="A367" s="55"/>
      <c r="B367" s="25">
        <v>322</v>
      </c>
      <c r="C367" s="29" t="s">
        <v>12</v>
      </c>
      <c r="D367" s="36"/>
      <c r="E367" s="36"/>
      <c r="F367" s="36"/>
      <c r="G367" s="36"/>
      <c r="H367" s="36">
        <v>27000</v>
      </c>
      <c r="I367" s="36"/>
      <c r="J367" s="36"/>
    </row>
    <row r="368" spans="1:12" ht="12.75" customHeight="1" x14ac:dyDescent="0.2">
      <c r="A368" s="55" t="s">
        <v>184</v>
      </c>
      <c r="B368" s="105" t="s">
        <v>185</v>
      </c>
      <c r="C368" s="106"/>
      <c r="D368" s="36"/>
      <c r="E368" s="36"/>
      <c r="F368" s="36"/>
      <c r="G368" s="36"/>
      <c r="H368" s="36"/>
      <c r="I368" s="36"/>
      <c r="J368" s="36"/>
    </row>
    <row r="369" spans="1:13" ht="12.75" customHeight="1" x14ac:dyDescent="0.2">
      <c r="A369" s="56" t="s">
        <v>116</v>
      </c>
      <c r="B369" s="112" t="s">
        <v>134</v>
      </c>
      <c r="C369" s="113"/>
      <c r="D369" s="36"/>
      <c r="E369" s="36"/>
      <c r="F369" s="36"/>
      <c r="G369" s="36"/>
      <c r="H369" s="36"/>
      <c r="I369" s="36"/>
      <c r="J369" s="36"/>
      <c r="L369" s="23"/>
    </row>
    <row r="370" spans="1:13" ht="12.75" customHeight="1" x14ac:dyDescent="0.2">
      <c r="A370" s="55"/>
      <c r="B370" s="25">
        <v>3</v>
      </c>
      <c r="C370" s="29" t="s">
        <v>10</v>
      </c>
      <c r="D370" s="36"/>
      <c r="E370" s="36"/>
      <c r="F370" s="36"/>
      <c r="G370" s="36"/>
      <c r="H370" s="36">
        <f t="shared" ref="H370" si="102">H371</f>
        <v>298.82</v>
      </c>
      <c r="I370" s="36"/>
      <c r="J370" s="36"/>
      <c r="L370" s="23"/>
    </row>
    <row r="371" spans="1:13" ht="12.75" customHeight="1" x14ac:dyDescent="0.2">
      <c r="A371" s="55"/>
      <c r="B371" s="25">
        <v>38</v>
      </c>
      <c r="C371" s="29" t="s">
        <v>186</v>
      </c>
      <c r="D371" s="36"/>
      <c r="E371" s="36"/>
      <c r="F371" s="36"/>
      <c r="G371" s="36"/>
      <c r="H371" s="36">
        <f>H372</f>
        <v>298.82</v>
      </c>
      <c r="I371" s="36"/>
      <c r="J371" s="36"/>
    </row>
    <row r="372" spans="1:13" ht="12.75" hidden="1" customHeight="1" x14ac:dyDescent="0.2">
      <c r="A372" s="55"/>
      <c r="B372" s="25">
        <v>381</v>
      </c>
      <c r="C372" s="29" t="s">
        <v>187</v>
      </c>
      <c r="D372" s="36"/>
      <c r="E372" s="36"/>
      <c r="F372" s="36"/>
      <c r="G372" s="36"/>
      <c r="H372" s="36">
        <v>298.82</v>
      </c>
      <c r="I372" s="36"/>
      <c r="J372" s="36"/>
    </row>
    <row r="373" spans="1:13" ht="12.75" customHeight="1" x14ac:dyDescent="0.2">
      <c r="A373" s="55"/>
      <c r="B373" s="22"/>
      <c r="C373" s="28"/>
      <c r="D373" s="36"/>
      <c r="E373" s="36"/>
      <c r="F373" s="36"/>
      <c r="G373" s="36"/>
      <c r="H373" s="71"/>
      <c r="I373" s="36"/>
      <c r="J373" s="36"/>
    </row>
    <row r="374" spans="1:13" ht="12.75" hidden="1" customHeight="1" x14ac:dyDescent="0.2">
      <c r="A374" s="55" t="s">
        <v>88</v>
      </c>
      <c r="B374" s="105" t="s">
        <v>168</v>
      </c>
      <c r="C374" s="106"/>
      <c r="D374" s="36"/>
      <c r="E374" s="36"/>
      <c r="F374" s="36"/>
      <c r="G374" s="36"/>
      <c r="H374" s="71"/>
      <c r="I374" s="36"/>
      <c r="J374" s="36"/>
    </row>
    <row r="375" spans="1:13" ht="12.75" hidden="1" customHeight="1" x14ac:dyDescent="0.2">
      <c r="A375" s="55"/>
      <c r="B375" s="25">
        <v>3</v>
      </c>
      <c r="C375" s="29" t="s">
        <v>10</v>
      </c>
      <c r="D375" s="36">
        <f t="shared" ref="D375:I375" si="103">D376</f>
        <v>0</v>
      </c>
      <c r="E375" s="36">
        <f t="shared" si="103"/>
        <v>0</v>
      </c>
      <c r="F375" s="36">
        <f t="shared" si="103"/>
        <v>0</v>
      </c>
      <c r="G375" s="36">
        <f t="shared" si="103"/>
        <v>0</v>
      </c>
      <c r="H375" s="71">
        <f t="shared" si="103"/>
        <v>0</v>
      </c>
      <c r="I375" s="36">
        <f t="shared" si="103"/>
        <v>0</v>
      </c>
      <c r="J375" s="36">
        <f>I375</f>
        <v>0</v>
      </c>
    </row>
    <row r="376" spans="1:13" ht="12.75" hidden="1" customHeight="1" x14ac:dyDescent="0.2">
      <c r="A376" s="55"/>
      <c r="B376" s="15">
        <v>37</v>
      </c>
      <c r="C376" s="29" t="s">
        <v>66</v>
      </c>
      <c r="D376" s="36">
        <f>D377</f>
        <v>0</v>
      </c>
      <c r="E376" s="36">
        <f>E377</f>
        <v>0</v>
      </c>
      <c r="F376" s="36">
        <f>F377</f>
        <v>0</v>
      </c>
      <c r="G376" s="36">
        <f>G377</f>
        <v>0</v>
      </c>
      <c r="H376" s="71">
        <f>H377</f>
        <v>0</v>
      </c>
      <c r="I376" s="36">
        <v>0</v>
      </c>
      <c r="J376" s="36">
        <f>I376</f>
        <v>0</v>
      </c>
    </row>
    <row r="377" spans="1:13" ht="12.75" hidden="1" customHeight="1" x14ac:dyDescent="0.2">
      <c r="A377" s="55"/>
      <c r="B377" s="15">
        <v>372</v>
      </c>
      <c r="C377" s="29" t="s">
        <v>24</v>
      </c>
      <c r="D377" s="36">
        <v>0</v>
      </c>
      <c r="E377" s="36">
        <v>0</v>
      </c>
      <c r="F377" s="36">
        <v>0</v>
      </c>
      <c r="G377" s="36">
        <v>0</v>
      </c>
      <c r="H377" s="71">
        <v>0</v>
      </c>
      <c r="I377" s="36"/>
      <c r="J377" s="36"/>
    </row>
    <row r="378" spans="1:13" ht="12.75" hidden="1" customHeight="1" x14ac:dyDescent="0.2">
      <c r="A378" s="55"/>
      <c r="B378" s="15"/>
      <c r="C378" s="31"/>
      <c r="D378" s="36"/>
      <c r="E378" s="36"/>
      <c r="F378" s="36"/>
      <c r="G378" s="36"/>
      <c r="H378" s="71"/>
      <c r="I378" s="36"/>
      <c r="J378" s="36"/>
    </row>
    <row r="379" spans="1:13" s="5" customFormat="1" ht="12.75" customHeight="1" x14ac:dyDescent="0.2">
      <c r="A379" s="54">
        <v>2401</v>
      </c>
      <c r="B379" s="101" t="s">
        <v>155</v>
      </c>
      <c r="C379" s="102"/>
      <c r="D379" s="11"/>
      <c r="E379" s="11"/>
      <c r="F379" s="11"/>
      <c r="G379" s="11"/>
      <c r="H379" s="69"/>
      <c r="I379" s="11"/>
      <c r="J379" s="11"/>
    </row>
    <row r="380" spans="1:13" ht="12.75" customHeight="1" x14ac:dyDescent="0.2">
      <c r="A380" s="55" t="s">
        <v>153</v>
      </c>
      <c r="B380" s="103" t="s">
        <v>156</v>
      </c>
      <c r="C380" s="104"/>
      <c r="D380" s="36"/>
      <c r="E380" s="36"/>
      <c r="F380" s="36"/>
      <c r="G380" s="36"/>
      <c r="H380" s="71"/>
      <c r="I380" s="36"/>
      <c r="J380" s="36"/>
    </row>
    <row r="381" spans="1:13" ht="12.75" customHeight="1" x14ac:dyDescent="0.2">
      <c r="A381" s="55">
        <v>48005</v>
      </c>
      <c r="B381" s="105" t="s">
        <v>131</v>
      </c>
      <c r="C381" s="106"/>
      <c r="D381" s="36"/>
      <c r="E381" s="36"/>
      <c r="F381" s="36"/>
      <c r="G381" s="36"/>
      <c r="H381" s="71"/>
      <c r="I381" s="36"/>
      <c r="J381" s="36"/>
    </row>
    <row r="382" spans="1:13" ht="12.75" customHeight="1" x14ac:dyDescent="0.2">
      <c r="A382" s="43"/>
      <c r="B382" s="25">
        <v>3</v>
      </c>
      <c r="C382" s="29" t="s">
        <v>10</v>
      </c>
      <c r="D382" s="36">
        <f t="shared" ref="D382:H383" si="104">D383</f>
        <v>0</v>
      </c>
      <c r="E382" s="36">
        <f t="shared" si="104"/>
        <v>40000</v>
      </c>
      <c r="F382" s="36">
        <f t="shared" si="104"/>
        <v>602760</v>
      </c>
      <c r="G382" s="36">
        <f t="shared" si="104"/>
        <v>80000</v>
      </c>
      <c r="H382" s="36">
        <f t="shared" si="104"/>
        <v>82412.5</v>
      </c>
      <c r="I382" s="36"/>
      <c r="J382" s="36"/>
      <c r="L382" s="132"/>
      <c r="M382" s="132"/>
    </row>
    <row r="383" spans="1:13" ht="12.75" customHeight="1" x14ac:dyDescent="0.2">
      <c r="A383" s="55"/>
      <c r="B383" s="25">
        <v>32</v>
      </c>
      <c r="C383" s="18" t="s">
        <v>11</v>
      </c>
      <c r="D383" s="36">
        <f t="shared" si="104"/>
        <v>0</v>
      </c>
      <c r="E383" s="36">
        <f t="shared" si="104"/>
        <v>40000</v>
      </c>
      <c r="F383" s="36">
        <f t="shared" si="104"/>
        <v>602760</v>
      </c>
      <c r="G383" s="36">
        <f t="shared" si="104"/>
        <v>80000</v>
      </c>
      <c r="H383" s="36">
        <f t="shared" si="104"/>
        <v>82412.5</v>
      </c>
      <c r="I383" s="36"/>
      <c r="J383" s="36"/>
    </row>
    <row r="384" spans="1:13" ht="12.75" customHeight="1" x14ac:dyDescent="0.2">
      <c r="A384" s="55"/>
      <c r="B384" s="22">
        <v>323</v>
      </c>
      <c r="C384" s="31" t="s">
        <v>22</v>
      </c>
      <c r="D384" s="36">
        <v>0</v>
      </c>
      <c r="E384" s="36">
        <v>40000</v>
      </c>
      <c r="F384" s="36">
        <v>602760</v>
      </c>
      <c r="G384" s="36">
        <f>F384/7.5345</f>
        <v>80000</v>
      </c>
      <c r="H384" s="36">
        <v>82412.5</v>
      </c>
      <c r="I384" s="36"/>
      <c r="J384" s="36"/>
    </row>
    <row r="385" spans="1:10" ht="12.75" customHeight="1" x14ac:dyDescent="0.2">
      <c r="A385" s="55"/>
      <c r="B385" s="22"/>
      <c r="C385" s="31"/>
      <c r="D385" s="36"/>
      <c r="E385" s="36"/>
      <c r="F385" s="36"/>
      <c r="G385" s="36"/>
      <c r="H385" s="36"/>
      <c r="I385" s="36"/>
      <c r="J385" s="36"/>
    </row>
    <row r="386" spans="1:10" s="5" customFormat="1" ht="13.5" customHeight="1" x14ac:dyDescent="0.2">
      <c r="A386" s="54">
        <v>2403</v>
      </c>
      <c r="B386" s="101" t="s">
        <v>189</v>
      </c>
      <c r="C386" s="102"/>
      <c r="D386" s="11"/>
      <c r="E386" s="11"/>
      <c r="F386" s="11"/>
      <c r="G386" s="11"/>
      <c r="H386" s="69"/>
      <c r="I386" s="11"/>
      <c r="J386" s="11"/>
    </row>
    <row r="387" spans="1:10" ht="13.5" customHeight="1" x14ac:dyDescent="0.2">
      <c r="A387" s="55" t="s">
        <v>190</v>
      </c>
      <c r="B387" s="103" t="s">
        <v>191</v>
      </c>
      <c r="C387" s="104"/>
      <c r="D387" s="36"/>
      <c r="E387" s="36"/>
      <c r="F387" s="36"/>
      <c r="G387" s="36"/>
      <c r="H387" s="71"/>
      <c r="I387" s="36"/>
      <c r="J387" s="36"/>
    </row>
    <row r="388" spans="1:10" ht="13.5" customHeight="1" x14ac:dyDescent="0.2">
      <c r="A388" s="55">
        <v>48005</v>
      </c>
      <c r="B388" s="105" t="s">
        <v>192</v>
      </c>
      <c r="C388" s="106"/>
      <c r="D388" s="36"/>
      <c r="E388" s="36"/>
      <c r="F388" s="36"/>
      <c r="G388" s="36"/>
      <c r="H388" s="71"/>
      <c r="I388" s="36"/>
      <c r="J388" s="36"/>
    </row>
    <row r="389" spans="1:10" ht="13.5" customHeight="1" x14ac:dyDescent="0.2">
      <c r="A389" s="43"/>
      <c r="B389" s="25">
        <v>4</v>
      </c>
      <c r="C389" s="18" t="s">
        <v>15</v>
      </c>
      <c r="D389" s="36">
        <f t="shared" ref="D389:J389" si="105">D390</f>
        <v>0</v>
      </c>
      <c r="E389" s="36">
        <f t="shared" si="105"/>
        <v>0</v>
      </c>
      <c r="F389" s="36">
        <f t="shared" si="105"/>
        <v>0</v>
      </c>
      <c r="G389" s="36">
        <f t="shared" si="105"/>
        <v>0</v>
      </c>
      <c r="H389" s="36">
        <f t="shared" si="105"/>
        <v>3000</v>
      </c>
      <c r="I389" s="36">
        <f t="shared" si="105"/>
        <v>2654.46</v>
      </c>
      <c r="J389" s="36">
        <f t="shared" si="105"/>
        <v>2654.46</v>
      </c>
    </row>
    <row r="390" spans="1:10" ht="13.5" customHeight="1" x14ac:dyDescent="0.2">
      <c r="A390" s="55"/>
      <c r="B390" s="25">
        <v>45</v>
      </c>
      <c r="C390" s="18" t="s">
        <v>193</v>
      </c>
      <c r="D390" s="36">
        <f>D391</f>
        <v>0</v>
      </c>
      <c r="E390" s="36">
        <f>E391</f>
        <v>0</v>
      </c>
      <c r="F390" s="36">
        <f>F391</f>
        <v>0</v>
      </c>
      <c r="G390" s="36">
        <f>G391</f>
        <v>0</v>
      </c>
      <c r="H390" s="36">
        <f>H391</f>
        <v>3000</v>
      </c>
      <c r="I390" s="36">
        <v>2654.46</v>
      </c>
      <c r="J390" s="36">
        <f>I390</f>
        <v>2654.46</v>
      </c>
    </row>
    <row r="391" spans="1:10" ht="12.75" hidden="1" customHeight="1" x14ac:dyDescent="0.2">
      <c r="A391" s="55"/>
      <c r="B391" s="22">
        <v>451</v>
      </c>
      <c r="C391" s="18" t="s">
        <v>194</v>
      </c>
      <c r="D391" s="36"/>
      <c r="E391" s="36"/>
      <c r="F391" s="36"/>
      <c r="G391" s="36"/>
      <c r="H391" s="36">
        <v>3000</v>
      </c>
      <c r="I391" s="36"/>
      <c r="J391" s="36"/>
    </row>
    <row r="392" spans="1:10" ht="12.75" customHeight="1" x14ac:dyDescent="0.2">
      <c r="A392" s="55"/>
      <c r="B392" s="22"/>
      <c r="C392" s="31"/>
      <c r="D392" s="36"/>
      <c r="E392" s="36"/>
      <c r="F392" s="36"/>
      <c r="G392" s="36"/>
      <c r="H392" s="71"/>
      <c r="I392" s="36"/>
      <c r="J392" s="36"/>
    </row>
    <row r="393" spans="1:10" ht="12.75" hidden="1" customHeight="1" x14ac:dyDescent="0.2">
      <c r="A393" s="55">
        <v>32300</v>
      </c>
      <c r="B393" s="105" t="s">
        <v>44</v>
      </c>
      <c r="C393" s="106"/>
      <c r="D393" s="36"/>
      <c r="E393" s="36"/>
      <c r="F393" s="36"/>
      <c r="G393" s="36"/>
      <c r="H393" s="71"/>
      <c r="I393" s="36"/>
      <c r="J393" s="36"/>
    </row>
    <row r="394" spans="1:10" ht="12.75" hidden="1" customHeight="1" x14ac:dyDescent="0.2">
      <c r="A394" s="55"/>
      <c r="B394" s="105" t="s">
        <v>169</v>
      </c>
      <c r="C394" s="106"/>
      <c r="D394" s="36"/>
      <c r="E394" s="36"/>
      <c r="F394" s="36"/>
      <c r="G394" s="36"/>
      <c r="H394" s="71"/>
      <c r="I394" s="36"/>
      <c r="J394" s="36"/>
    </row>
    <row r="395" spans="1:10" ht="12.75" hidden="1" customHeight="1" x14ac:dyDescent="0.2">
      <c r="A395" s="55"/>
      <c r="B395" s="25">
        <v>4</v>
      </c>
      <c r="C395" s="18" t="s">
        <v>15</v>
      </c>
      <c r="D395" s="36">
        <f t="shared" ref="D395:J395" si="106">D396</f>
        <v>17000</v>
      </c>
      <c r="E395" s="36">
        <f t="shared" si="106"/>
        <v>17000</v>
      </c>
      <c r="F395" s="36">
        <f t="shared" si="106"/>
        <v>0</v>
      </c>
      <c r="G395" s="36">
        <f t="shared" si="106"/>
        <v>0</v>
      </c>
      <c r="H395" s="71">
        <f t="shared" si="106"/>
        <v>0</v>
      </c>
      <c r="I395" s="36">
        <f t="shared" si="106"/>
        <v>0</v>
      </c>
      <c r="J395" s="36">
        <f t="shared" si="106"/>
        <v>0</v>
      </c>
    </row>
    <row r="396" spans="1:10" ht="12.75" hidden="1" customHeight="1" x14ac:dyDescent="0.2">
      <c r="A396" s="55"/>
      <c r="B396" s="25">
        <v>42</v>
      </c>
      <c r="C396" s="58" t="s">
        <v>26</v>
      </c>
      <c r="D396" s="36">
        <f>SUM(D397:D398)</f>
        <v>17000</v>
      </c>
      <c r="E396" s="36">
        <f>SUM(E397:E398)</f>
        <v>17000</v>
      </c>
      <c r="F396" s="36">
        <f>SUM(F397:F398)</f>
        <v>0</v>
      </c>
      <c r="G396" s="36">
        <f>SUM(G397:G398)</f>
        <v>0</v>
      </c>
      <c r="H396" s="71">
        <f>SUM(H397:H398)</f>
        <v>0</v>
      </c>
      <c r="I396" s="36"/>
      <c r="J396" s="36">
        <f>I396</f>
        <v>0</v>
      </c>
    </row>
    <row r="397" spans="1:10" hidden="1" x14ac:dyDescent="0.2">
      <c r="A397" s="55" t="s">
        <v>75</v>
      </c>
      <c r="B397" s="25">
        <v>422</v>
      </c>
      <c r="C397" s="18" t="s">
        <v>27</v>
      </c>
      <c r="D397" s="36">
        <v>15000</v>
      </c>
      <c r="E397" s="36">
        <v>15000</v>
      </c>
      <c r="F397" s="36"/>
      <c r="G397" s="36">
        <f>F397/7.5345</f>
        <v>0</v>
      </c>
      <c r="H397" s="71">
        <f>G397/7.5345</f>
        <v>0</v>
      </c>
      <c r="I397" s="36"/>
      <c r="J397" s="36"/>
    </row>
    <row r="398" spans="1:10" ht="13.5" hidden="1" customHeight="1" x14ac:dyDescent="0.2">
      <c r="A398" s="55" t="s">
        <v>76</v>
      </c>
      <c r="B398" s="25">
        <v>424</v>
      </c>
      <c r="C398" s="18" t="s">
        <v>14</v>
      </c>
      <c r="D398" s="36">
        <v>2000</v>
      </c>
      <c r="E398" s="36">
        <v>2000</v>
      </c>
      <c r="F398" s="36"/>
      <c r="G398" s="36">
        <f>F398/7.5345</f>
        <v>0</v>
      </c>
      <c r="H398" s="71">
        <f>G398/7.5345</f>
        <v>0</v>
      </c>
      <c r="I398" s="36"/>
      <c r="J398" s="36"/>
    </row>
    <row r="399" spans="1:10" ht="13.5" hidden="1" customHeight="1" x14ac:dyDescent="0.2">
      <c r="A399" s="55"/>
      <c r="B399" s="22"/>
      <c r="C399" s="18"/>
      <c r="D399" s="36"/>
      <c r="E399" s="36"/>
      <c r="F399" s="36"/>
      <c r="G399" s="36"/>
      <c r="H399" s="71"/>
      <c r="I399" s="36"/>
      <c r="J399" s="36"/>
    </row>
    <row r="400" spans="1:10" ht="13.5" hidden="1" customHeight="1" x14ac:dyDescent="0.2">
      <c r="A400" s="55">
        <v>55431</v>
      </c>
      <c r="B400" s="105" t="s">
        <v>85</v>
      </c>
      <c r="C400" s="106"/>
      <c r="D400" s="36"/>
      <c r="E400" s="36"/>
      <c r="F400" s="36"/>
      <c r="G400" s="36"/>
      <c r="H400" s="71"/>
      <c r="I400" s="36"/>
      <c r="J400" s="36"/>
    </row>
    <row r="401" spans="1:10" ht="13.5" hidden="1" customHeight="1" x14ac:dyDescent="0.2">
      <c r="A401" s="55" t="s">
        <v>76</v>
      </c>
      <c r="B401" s="105" t="s">
        <v>170</v>
      </c>
      <c r="C401" s="106"/>
      <c r="D401" s="36"/>
      <c r="E401" s="36"/>
      <c r="F401" s="36"/>
      <c r="G401" s="36"/>
      <c r="H401" s="71"/>
      <c r="I401" s="36"/>
      <c r="J401" s="36"/>
    </row>
    <row r="402" spans="1:10" ht="13.5" hidden="1" customHeight="1" x14ac:dyDescent="0.2">
      <c r="A402" s="55"/>
      <c r="B402" s="25">
        <v>4</v>
      </c>
      <c r="C402" s="18" t="s">
        <v>15</v>
      </c>
      <c r="D402" s="36">
        <f t="shared" ref="D402:J402" si="107">D403</f>
        <v>0</v>
      </c>
      <c r="E402" s="36">
        <f t="shared" si="107"/>
        <v>0</v>
      </c>
      <c r="F402" s="36">
        <f t="shared" si="107"/>
        <v>0</v>
      </c>
      <c r="G402" s="36">
        <f t="shared" si="107"/>
        <v>0</v>
      </c>
      <c r="H402" s="71">
        <f t="shared" si="107"/>
        <v>0</v>
      </c>
      <c r="I402" s="36">
        <f t="shared" si="107"/>
        <v>0</v>
      </c>
      <c r="J402" s="36">
        <f t="shared" si="107"/>
        <v>0</v>
      </c>
    </row>
    <row r="403" spans="1:10" ht="13.5" hidden="1" customHeight="1" x14ac:dyDescent="0.2">
      <c r="A403" s="55"/>
      <c r="B403" s="25">
        <v>42</v>
      </c>
      <c r="C403" s="58" t="s">
        <v>26</v>
      </c>
      <c r="D403" s="36">
        <f>D404</f>
        <v>0</v>
      </c>
      <c r="E403" s="36">
        <f>E404</f>
        <v>0</v>
      </c>
      <c r="F403" s="36">
        <f>F404</f>
        <v>0</v>
      </c>
      <c r="G403" s="36">
        <f>G404</f>
        <v>0</v>
      </c>
      <c r="H403" s="71">
        <f>H404</f>
        <v>0</v>
      </c>
      <c r="I403" s="36">
        <v>0</v>
      </c>
      <c r="J403" s="36">
        <v>0</v>
      </c>
    </row>
    <row r="404" spans="1:10" ht="13.5" hidden="1" customHeight="1" x14ac:dyDescent="0.2">
      <c r="A404" s="55"/>
      <c r="B404" s="25">
        <v>424</v>
      </c>
      <c r="C404" s="18" t="s">
        <v>14</v>
      </c>
      <c r="D404" s="36">
        <v>0</v>
      </c>
      <c r="E404" s="36">
        <v>0</v>
      </c>
      <c r="F404" s="36">
        <v>0</v>
      </c>
      <c r="G404" s="36">
        <v>0</v>
      </c>
      <c r="H404" s="71">
        <v>0</v>
      </c>
      <c r="I404" s="36"/>
      <c r="J404" s="36"/>
    </row>
    <row r="405" spans="1:10" ht="13.5" hidden="1" customHeight="1" x14ac:dyDescent="0.2">
      <c r="A405" s="55"/>
      <c r="B405" s="25"/>
      <c r="C405" s="18"/>
      <c r="D405" s="36"/>
      <c r="E405" s="36"/>
      <c r="F405" s="36"/>
      <c r="G405" s="36"/>
      <c r="H405" s="71"/>
      <c r="I405" s="36"/>
      <c r="J405" s="36"/>
    </row>
    <row r="406" spans="1:10" ht="13.5" hidden="1" customHeight="1" x14ac:dyDescent="0.2">
      <c r="A406" s="55">
        <v>11001</v>
      </c>
      <c r="B406" s="105" t="s">
        <v>89</v>
      </c>
      <c r="C406" s="106"/>
      <c r="D406" s="36"/>
      <c r="E406" s="36"/>
      <c r="F406" s="36"/>
      <c r="G406" s="36"/>
      <c r="H406" s="71"/>
      <c r="I406" s="36"/>
      <c r="J406" s="36"/>
    </row>
    <row r="407" spans="1:10" ht="13.5" hidden="1" customHeight="1" x14ac:dyDescent="0.2">
      <c r="A407" s="55" t="s">
        <v>76</v>
      </c>
      <c r="B407" s="105" t="s">
        <v>170</v>
      </c>
      <c r="C407" s="106"/>
      <c r="D407" s="36"/>
      <c r="E407" s="36"/>
      <c r="F407" s="36"/>
      <c r="G407" s="36"/>
      <c r="H407" s="71"/>
      <c r="I407" s="36"/>
      <c r="J407" s="36"/>
    </row>
    <row r="408" spans="1:10" ht="13.5" hidden="1" customHeight="1" x14ac:dyDescent="0.2">
      <c r="A408" s="55"/>
      <c r="B408" s="25">
        <v>4</v>
      </c>
      <c r="C408" s="18" t="s">
        <v>15</v>
      </c>
      <c r="D408" s="36">
        <f t="shared" ref="D408:H409" si="108">D409</f>
        <v>0</v>
      </c>
      <c r="E408" s="36">
        <f t="shared" si="108"/>
        <v>0</v>
      </c>
      <c r="F408" s="36">
        <f t="shared" si="108"/>
        <v>0</v>
      </c>
      <c r="G408" s="36">
        <f t="shared" si="108"/>
        <v>0</v>
      </c>
      <c r="H408" s="71">
        <f t="shared" si="108"/>
        <v>0</v>
      </c>
      <c r="I408" s="36"/>
      <c r="J408" s="36"/>
    </row>
    <row r="409" spans="1:10" ht="13.5" hidden="1" customHeight="1" x14ac:dyDescent="0.2">
      <c r="A409" s="55"/>
      <c r="B409" s="25">
        <v>42</v>
      </c>
      <c r="C409" s="58" t="s">
        <v>26</v>
      </c>
      <c r="D409" s="36">
        <f t="shared" si="108"/>
        <v>0</v>
      </c>
      <c r="E409" s="36">
        <f t="shared" si="108"/>
        <v>0</v>
      </c>
      <c r="F409" s="36">
        <f t="shared" si="108"/>
        <v>0</v>
      </c>
      <c r="G409" s="36">
        <f t="shared" si="108"/>
        <v>0</v>
      </c>
      <c r="H409" s="71">
        <f t="shared" si="108"/>
        <v>0</v>
      </c>
      <c r="I409" s="36"/>
      <c r="J409" s="36"/>
    </row>
    <row r="410" spans="1:10" ht="13.5" hidden="1" customHeight="1" x14ac:dyDescent="0.2">
      <c r="A410" s="55"/>
      <c r="B410" s="25">
        <v>424</v>
      </c>
      <c r="C410" s="18" t="s">
        <v>14</v>
      </c>
      <c r="D410" s="36">
        <v>0</v>
      </c>
      <c r="E410" s="36">
        <v>0</v>
      </c>
      <c r="F410" s="36">
        <v>0</v>
      </c>
      <c r="G410" s="36">
        <v>0</v>
      </c>
      <c r="H410" s="71">
        <v>0</v>
      </c>
      <c r="I410" s="36"/>
      <c r="J410" s="36"/>
    </row>
    <row r="411" spans="1:10" ht="13.5" hidden="1" customHeight="1" x14ac:dyDescent="0.2">
      <c r="A411" s="55"/>
      <c r="B411" s="22"/>
      <c r="C411" s="28"/>
      <c r="D411" s="36"/>
      <c r="E411" s="36"/>
      <c r="F411" s="36"/>
      <c r="G411" s="36"/>
      <c r="H411" s="71"/>
      <c r="I411" s="36"/>
      <c r="J411" s="36"/>
    </row>
    <row r="412" spans="1:10" s="5" customFormat="1" ht="13.5" customHeight="1" x14ac:dyDescent="0.2">
      <c r="A412" s="54">
        <v>2405</v>
      </c>
      <c r="B412" s="101" t="s">
        <v>157</v>
      </c>
      <c r="C412" s="102"/>
      <c r="D412" s="11"/>
      <c r="E412" s="11"/>
      <c r="F412" s="11"/>
      <c r="G412" s="11"/>
      <c r="H412" s="69"/>
      <c r="I412" s="11"/>
      <c r="J412" s="11"/>
    </row>
    <row r="413" spans="1:10" ht="13.5" customHeight="1" x14ac:dyDescent="0.2">
      <c r="A413" s="55" t="s">
        <v>75</v>
      </c>
      <c r="B413" s="103" t="s">
        <v>158</v>
      </c>
      <c r="C413" s="104"/>
      <c r="D413" s="36"/>
      <c r="E413" s="36"/>
      <c r="F413" s="36"/>
      <c r="G413" s="36"/>
      <c r="H413" s="71"/>
      <c r="I413" s="36"/>
      <c r="J413" s="36"/>
    </row>
    <row r="414" spans="1:10" ht="13.5" customHeight="1" x14ac:dyDescent="0.2">
      <c r="A414" s="55">
        <v>55431</v>
      </c>
      <c r="B414" s="105" t="s">
        <v>140</v>
      </c>
      <c r="C414" s="106"/>
      <c r="D414" s="36"/>
      <c r="E414" s="36"/>
      <c r="F414" s="36"/>
      <c r="G414" s="36"/>
      <c r="H414" s="71"/>
      <c r="I414" s="36"/>
      <c r="J414" s="36"/>
    </row>
    <row r="415" spans="1:10" ht="13.5" customHeight="1" x14ac:dyDescent="0.2">
      <c r="A415" s="43"/>
      <c r="B415" s="25">
        <v>4</v>
      </c>
      <c r="C415" s="18" t="s">
        <v>15</v>
      </c>
      <c r="D415" s="36">
        <f t="shared" ref="D415:J415" si="109">D416</f>
        <v>10000</v>
      </c>
      <c r="E415" s="36">
        <f t="shared" si="109"/>
        <v>20000</v>
      </c>
      <c r="F415" s="36">
        <f t="shared" si="109"/>
        <v>20000</v>
      </c>
      <c r="G415" s="36">
        <f t="shared" si="109"/>
        <v>2654.4561682925209</v>
      </c>
      <c r="H415" s="36">
        <f t="shared" si="109"/>
        <v>2654.46</v>
      </c>
      <c r="I415" s="36">
        <f t="shared" si="109"/>
        <v>2654.46</v>
      </c>
      <c r="J415" s="36">
        <f t="shared" si="109"/>
        <v>2654.46</v>
      </c>
    </row>
    <row r="416" spans="1:10" ht="13.5" customHeight="1" x14ac:dyDescent="0.2">
      <c r="A416" s="55"/>
      <c r="B416" s="25">
        <v>42</v>
      </c>
      <c r="C416" s="58" t="s">
        <v>26</v>
      </c>
      <c r="D416" s="36">
        <f>D417</f>
        <v>10000</v>
      </c>
      <c r="E416" s="36">
        <f>E417</f>
        <v>20000</v>
      </c>
      <c r="F416" s="36">
        <f>F417</f>
        <v>20000</v>
      </c>
      <c r="G416" s="36">
        <f>G417</f>
        <v>2654.4561682925209</v>
      </c>
      <c r="H416" s="36">
        <f>H417</f>
        <v>2654.46</v>
      </c>
      <c r="I416" s="36">
        <v>2654.46</v>
      </c>
      <c r="J416" s="36">
        <f>I416</f>
        <v>2654.46</v>
      </c>
    </row>
    <row r="417" spans="1:10" ht="13.5" hidden="1" customHeight="1" x14ac:dyDescent="0.2">
      <c r="A417" s="55"/>
      <c r="B417" s="25">
        <v>422</v>
      </c>
      <c r="C417" s="18" t="s">
        <v>27</v>
      </c>
      <c r="D417" s="36">
        <v>10000</v>
      </c>
      <c r="E417" s="36">
        <v>20000</v>
      </c>
      <c r="F417" s="36">
        <v>20000</v>
      </c>
      <c r="G417" s="36">
        <f>F417/7.5345</f>
        <v>2654.4561682925209</v>
      </c>
      <c r="H417" s="36">
        <v>2654.46</v>
      </c>
      <c r="I417" s="36"/>
      <c r="J417" s="36"/>
    </row>
    <row r="418" spans="1:10" ht="13.5" customHeight="1" x14ac:dyDescent="0.2">
      <c r="A418" s="55" t="s">
        <v>76</v>
      </c>
      <c r="B418" s="105" t="s">
        <v>160</v>
      </c>
      <c r="C418" s="106"/>
      <c r="D418" s="36"/>
      <c r="E418" s="36"/>
      <c r="F418" s="36"/>
      <c r="G418" s="36"/>
      <c r="H418" s="71"/>
      <c r="I418" s="36"/>
      <c r="J418" s="36"/>
    </row>
    <row r="419" spans="1:10" ht="13.5" customHeight="1" x14ac:dyDescent="0.2">
      <c r="A419" s="55">
        <v>11001</v>
      </c>
      <c r="B419" s="105" t="s">
        <v>123</v>
      </c>
      <c r="C419" s="106"/>
      <c r="D419" s="36"/>
      <c r="E419" s="36"/>
      <c r="F419" s="36"/>
      <c r="G419" s="36"/>
      <c r="H419" s="71"/>
      <c r="I419" s="36"/>
      <c r="J419" s="36"/>
    </row>
    <row r="420" spans="1:10" ht="13.5" customHeight="1" x14ac:dyDescent="0.2">
      <c r="A420" s="43"/>
      <c r="B420" s="25">
        <v>4</v>
      </c>
      <c r="C420" s="18" t="s">
        <v>15</v>
      </c>
      <c r="D420" s="36">
        <f t="shared" ref="D420:J420" si="110">D421</f>
        <v>1500</v>
      </c>
      <c r="E420" s="36">
        <f t="shared" si="110"/>
        <v>1500</v>
      </c>
      <c r="F420" s="36">
        <f t="shared" si="110"/>
        <v>1657.59</v>
      </c>
      <c r="G420" s="36">
        <f t="shared" si="110"/>
        <v>219.99999999999997</v>
      </c>
      <c r="H420" s="36">
        <f t="shared" si="110"/>
        <v>220</v>
      </c>
      <c r="I420" s="36">
        <f t="shared" si="110"/>
        <v>220</v>
      </c>
      <c r="J420" s="36">
        <f t="shared" si="110"/>
        <v>220</v>
      </c>
    </row>
    <row r="421" spans="1:10" ht="13.5" customHeight="1" x14ac:dyDescent="0.2">
      <c r="A421" s="55"/>
      <c r="B421" s="25">
        <v>42</v>
      </c>
      <c r="C421" s="58" t="s">
        <v>26</v>
      </c>
      <c r="D421" s="36">
        <f>D422</f>
        <v>1500</v>
      </c>
      <c r="E421" s="36">
        <f>E422</f>
        <v>1500</v>
      </c>
      <c r="F421" s="36">
        <f>F422</f>
        <v>1657.59</v>
      </c>
      <c r="G421" s="36">
        <f>G422</f>
        <v>219.99999999999997</v>
      </c>
      <c r="H421" s="36">
        <f>H422</f>
        <v>220</v>
      </c>
      <c r="I421" s="36">
        <v>220</v>
      </c>
      <c r="J421" s="36">
        <f>I421</f>
        <v>220</v>
      </c>
    </row>
    <row r="422" spans="1:10" ht="13.5" hidden="1" customHeight="1" x14ac:dyDescent="0.2">
      <c r="A422" s="55"/>
      <c r="B422" s="25">
        <v>424</v>
      </c>
      <c r="C422" s="18" t="s">
        <v>14</v>
      </c>
      <c r="D422" s="36">
        <v>1500</v>
      </c>
      <c r="E422" s="36">
        <v>1500</v>
      </c>
      <c r="F422" s="36">
        <v>1657.59</v>
      </c>
      <c r="G422" s="36">
        <f>F422/7.5345</f>
        <v>219.99999999999997</v>
      </c>
      <c r="H422" s="36">
        <v>220</v>
      </c>
      <c r="I422" s="36"/>
      <c r="J422" s="36"/>
    </row>
    <row r="423" spans="1:10" ht="13.5" customHeight="1" x14ac:dyDescent="0.2">
      <c r="A423" s="55">
        <v>53082</v>
      </c>
      <c r="B423" s="105" t="s">
        <v>159</v>
      </c>
      <c r="C423" s="106"/>
      <c r="D423" s="36"/>
      <c r="E423" s="36"/>
      <c r="F423" s="36"/>
      <c r="G423" s="36"/>
      <c r="H423" s="71"/>
      <c r="I423" s="36"/>
      <c r="J423" s="36"/>
    </row>
    <row r="424" spans="1:10" ht="13.5" customHeight="1" x14ac:dyDescent="0.2">
      <c r="A424" s="43"/>
      <c r="B424" s="25">
        <v>4</v>
      </c>
      <c r="C424" s="18" t="s">
        <v>15</v>
      </c>
      <c r="D424" s="36">
        <f t="shared" ref="D424:J424" si="111">D425</f>
        <v>1500</v>
      </c>
      <c r="E424" s="36">
        <f t="shared" si="111"/>
        <v>1500</v>
      </c>
      <c r="F424" s="36">
        <f t="shared" si="111"/>
        <v>1500</v>
      </c>
      <c r="G424" s="36">
        <f t="shared" si="111"/>
        <v>199.08421262193906</v>
      </c>
      <c r="H424" s="36">
        <f t="shared" si="111"/>
        <v>199.08</v>
      </c>
      <c r="I424" s="36">
        <f t="shared" si="111"/>
        <v>199.08</v>
      </c>
      <c r="J424" s="36">
        <f t="shared" si="111"/>
        <v>199.08</v>
      </c>
    </row>
    <row r="425" spans="1:10" ht="13.5" customHeight="1" x14ac:dyDescent="0.2">
      <c r="A425" s="55"/>
      <c r="B425" s="25">
        <v>42</v>
      </c>
      <c r="C425" s="58" t="s">
        <v>26</v>
      </c>
      <c r="D425" s="36">
        <f>D426</f>
        <v>1500</v>
      </c>
      <c r="E425" s="36">
        <f>E426</f>
        <v>1500</v>
      </c>
      <c r="F425" s="36">
        <f>F426</f>
        <v>1500</v>
      </c>
      <c r="G425" s="36">
        <f>G426</f>
        <v>199.08421262193906</v>
      </c>
      <c r="H425" s="36">
        <f>H426</f>
        <v>199.08</v>
      </c>
      <c r="I425" s="36">
        <v>199.08</v>
      </c>
      <c r="J425" s="36">
        <f>I425</f>
        <v>199.08</v>
      </c>
    </row>
    <row r="426" spans="1:10" ht="13.5" hidden="1" customHeight="1" x14ac:dyDescent="0.2">
      <c r="A426" s="55"/>
      <c r="B426" s="25">
        <v>424</v>
      </c>
      <c r="C426" s="18" t="s">
        <v>14</v>
      </c>
      <c r="D426" s="36">
        <v>1500</v>
      </c>
      <c r="E426" s="36">
        <v>1500</v>
      </c>
      <c r="F426" s="36">
        <v>1500</v>
      </c>
      <c r="G426" s="36">
        <f>F426/7.5345</f>
        <v>199.08421262193906</v>
      </c>
      <c r="H426" s="36">
        <v>199.08</v>
      </c>
      <c r="I426" s="36"/>
      <c r="J426" s="36"/>
    </row>
    <row r="427" spans="1:10" ht="13.5" customHeight="1" x14ac:dyDescent="0.2">
      <c r="A427" s="55" t="s">
        <v>196</v>
      </c>
      <c r="B427" s="103" t="s">
        <v>197</v>
      </c>
      <c r="C427" s="104"/>
      <c r="D427" s="36"/>
      <c r="E427" s="36"/>
      <c r="F427" s="36"/>
      <c r="G427" s="36"/>
      <c r="H427" s="71"/>
      <c r="I427" s="36"/>
      <c r="J427" s="36"/>
    </row>
    <row r="428" spans="1:10" ht="13.5" customHeight="1" x14ac:dyDescent="0.2">
      <c r="A428" s="55">
        <v>52082</v>
      </c>
      <c r="B428" s="105" t="s">
        <v>198</v>
      </c>
      <c r="C428" s="106"/>
      <c r="D428" s="36"/>
      <c r="E428" s="36"/>
      <c r="F428" s="36"/>
      <c r="G428" s="36"/>
      <c r="H428" s="71"/>
      <c r="I428" s="36"/>
      <c r="J428" s="36"/>
    </row>
    <row r="429" spans="1:10" ht="13.5" customHeight="1" x14ac:dyDescent="0.2">
      <c r="A429" s="43"/>
      <c r="B429" s="25">
        <v>3</v>
      </c>
      <c r="C429" s="29" t="s">
        <v>10</v>
      </c>
      <c r="D429" s="36"/>
      <c r="E429" s="36"/>
      <c r="F429" s="36"/>
      <c r="G429" s="36"/>
      <c r="H429" s="36">
        <f>H430</f>
        <v>1219.58</v>
      </c>
      <c r="I429" s="36"/>
      <c r="J429" s="36"/>
    </row>
    <row r="430" spans="1:10" ht="13.5" hidden="1" customHeight="1" x14ac:dyDescent="0.2">
      <c r="A430" s="43"/>
      <c r="B430" s="25">
        <v>32</v>
      </c>
      <c r="C430" s="18" t="s">
        <v>11</v>
      </c>
      <c r="D430" s="36"/>
      <c r="E430" s="36"/>
      <c r="F430" s="36"/>
      <c r="G430" s="36"/>
      <c r="H430" s="36">
        <v>1219.58</v>
      </c>
      <c r="I430" s="36"/>
      <c r="J430" s="36"/>
    </row>
    <row r="431" spans="1:10" ht="13.5" customHeight="1" x14ac:dyDescent="0.2">
      <c r="A431" s="43"/>
      <c r="B431" s="25">
        <v>4</v>
      </c>
      <c r="C431" s="18" t="s">
        <v>15</v>
      </c>
      <c r="D431" s="36" t="e">
        <f t="shared" ref="D431:E431" si="112">D432</f>
        <v>#REF!</v>
      </c>
      <c r="E431" s="36" t="e">
        <f t="shared" si="112"/>
        <v>#REF!</v>
      </c>
      <c r="F431" s="36"/>
      <c r="G431" s="36"/>
      <c r="H431" s="36">
        <f>H432</f>
        <v>735.04</v>
      </c>
      <c r="I431" s="36"/>
      <c r="J431" s="36"/>
    </row>
    <row r="432" spans="1:10" ht="13.5" hidden="1" customHeight="1" x14ac:dyDescent="0.2">
      <c r="A432" s="55"/>
      <c r="B432" s="25">
        <v>42</v>
      </c>
      <c r="C432" s="58" t="s">
        <v>26</v>
      </c>
      <c r="D432" s="36" t="e">
        <f>#REF!</f>
        <v>#REF!</v>
      </c>
      <c r="E432" s="36" t="e">
        <f>#REF!</f>
        <v>#REF!</v>
      </c>
      <c r="F432" s="36"/>
      <c r="G432" s="36"/>
      <c r="H432" s="36">
        <f>251.62+483.42</f>
        <v>735.04</v>
      </c>
      <c r="I432" s="36"/>
      <c r="J432" s="36"/>
    </row>
    <row r="433" spans="1:10" ht="13.5" customHeight="1" x14ac:dyDescent="0.2">
      <c r="A433" s="55"/>
      <c r="B433" s="22"/>
      <c r="C433" s="28"/>
      <c r="D433" s="36"/>
      <c r="E433" s="36"/>
      <c r="F433" s="36"/>
      <c r="G433" s="36"/>
      <c r="H433" s="71"/>
      <c r="I433" s="36"/>
      <c r="J433" s="36"/>
    </row>
    <row r="434" spans="1:10" ht="13.5" hidden="1" customHeight="1" x14ac:dyDescent="0.2">
      <c r="A434" s="56" t="s">
        <v>69</v>
      </c>
      <c r="B434" s="112" t="s">
        <v>87</v>
      </c>
      <c r="C434" s="113"/>
      <c r="D434" s="36"/>
      <c r="E434" s="36"/>
      <c r="F434" s="36"/>
      <c r="G434" s="36"/>
      <c r="H434" s="71"/>
      <c r="I434" s="36"/>
      <c r="J434" s="36"/>
    </row>
    <row r="435" spans="1:10" ht="13.5" hidden="1" customHeight="1" x14ac:dyDescent="0.2">
      <c r="A435" s="55" t="s">
        <v>75</v>
      </c>
      <c r="B435" s="105" t="s">
        <v>169</v>
      </c>
      <c r="C435" s="106"/>
      <c r="D435" s="36"/>
      <c r="E435" s="36"/>
      <c r="F435" s="36"/>
      <c r="G435" s="36"/>
      <c r="H435" s="71"/>
      <c r="I435" s="36"/>
      <c r="J435" s="36"/>
    </row>
    <row r="436" spans="1:10" ht="13.5" hidden="1" customHeight="1" x14ac:dyDescent="0.2">
      <c r="A436" s="55"/>
      <c r="B436" s="25">
        <v>3</v>
      </c>
      <c r="C436" s="29" t="s">
        <v>10</v>
      </c>
      <c r="D436" s="36">
        <f t="shared" ref="D436:J436" si="113">D437</f>
        <v>0</v>
      </c>
      <c r="E436" s="36">
        <f t="shared" si="113"/>
        <v>0</v>
      </c>
      <c r="F436" s="36">
        <f t="shared" si="113"/>
        <v>0</v>
      </c>
      <c r="G436" s="36">
        <f t="shared" si="113"/>
        <v>0</v>
      </c>
      <c r="H436" s="71">
        <f t="shared" si="113"/>
        <v>0</v>
      </c>
      <c r="I436" s="36">
        <f t="shared" si="113"/>
        <v>0</v>
      </c>
      <c r="J436" s="36">
        <f t="shared" si="113"/>
        <v>0</v>
      </c>
    </row>
    <row r="437" spans="1:10" ht="13.5" hidden="1" customHeight="1" x14ac:dyDescent="0.2">
      <c r="A437" s="55"/>
      <c r="B437" s="25">
        <v>32</v>
      </c>
      <c r="C437" s="29" t="s">
        <v>28</v>
      </c>
      <c r="D437" s="36">
        <f>D438+D439</f>
        <v>0</v>
      </c>
      <c r="E437" s="36">
        <f>E438+E439</f>
        <v>0</v>
      </c>
      <c r="F437" s="36">
        <f>F438+F439</f>
        <v>0</v>
      </c>
      <c r="G437" s="36">
        <f>G438+G439</f>
        <v>0</v>
      </c>
      <c r="H437" s="71">
        <f>H438+H439</f>
        <v>0</v>
      </c>
      <c r="I437" s="36">
        <v>0</v>
      </c>
      <c r="J437" s="36">
        <v>0</v>
      </c>
    </row>
    <row r="438" spans="1:10" ht="13.5" hidden="1" customHeight="1" x14ac:dyDescent="0.2">
      <c r="A438" s="55"/>
      <c r="B438" s="25">
        <v>322</v>
      </c>
      <c r="C438" s="29" t="s">
        <v>12</v>
      </c>
      <c r="D438" s="36">
        <v>0</v>
      </c>
      <c r="E438" s="36">
        <v>0</v>
      </c>
      <c r="F438" s="36">
        <v>0</v>
      </c>
      <c r="G438" s="36">
        <v>0</v>
      </c>
      <c r="H438" s="71">
        <v>0</v>
      </c>
      <c r="I438" s="36"/>
      <c r="J438" s="36"/>
    </row>
    <row r="439" spans="1:10" ht="13.5" hidden="1" customHeight="1" x14ac:dyDescent="0.2">
      <c r="A439" s="55"/>
      <c r="B439" s="25">
        <v>323</v>
      </c>
      <c r="C439" s="29" t="s">
        <v>22</v>
      </c>
      <c r="D439" s="36">
        <v>0</v>
      </c>
      <c r="E439" s="36">
        <v>0</v>
      </c>
      <c r="F439" s="36">
        <v>0</v>
      </c>
      <c r="G439" s="36">
        <v>0</v>
      </c>
      <c r="H439" s="71">
        <v>0</v>
      </c>
      <c r="I439" s="36"/>
      <c r="J439" s="36"/>
    </row>
    <row r="440" spans="1:10" ht="13.5" hidden="1" customHeight="1" x14ac:dyDescent="0.2">
      <c r="A440" s="55"/>
      <c r="B440" s="25">
        <v>4</v>
      </c>
      <c r="C440" s="18" t="s">
        <v>15</v>
      </c>
      <c r="D440" s="36">
        <f t="shared" ref="D440:J440" si="114">D441</f>
        <v>0</v>
      </c>
      <c r="E440" s="36">
        <f t="shared" si="114"/>
        <v>0</v>
      </c>
      <c r="F440" s="36">
        <f t="shared" si="114"/>
        <v>0</v>
      </c>
      <c r="G440" s="36">
        <f t="shared" si="114"/>
        <v>0</v>
      </c>
      <c r="H440" s="71">
        <f t="shared" si="114"/>
        <v>0</v>
      </c>
      <c r="I440" s="36">
        <f t="shared" si="114"/>
        <v>0</v>
      </c>
      <c r="J440" s="36">
        <f t="shared" si="114"/>
        <v>0</v>
      </c>
    </row>
    <row r="441" spans="1:10" ht="13.5" hidden="1" customHeight="1" x14ac:dyDescent="0.2">
      <c r="A441" s="55"/>
      <c r="B441" s="25">
        <v>42</v>
      </c>
      <c r="C441" s="58" t="s">
        <v>26</v>
      </c>
      <c r="D441" s="36">
        <f>D442</f>
        <v>0</v>
      </c>
      <c r="E441" s="36">
        <f>E442</f>
        <v>0</v>
      </c>
      <c r="F441" s="36">
        <f>F442</f>
        <v>0</v>
      </c>
      <c r="G441" s="36">
        <f>G442</f>
        <v>0</v>
      </c>
      <c r="H441" s="71">
        <f>H442</f>
        <v>0</v>
      </c>
      <c r="I441" s="36">
        <v>0</v>
      </c>
      <c r="J441" s="36">
        <v>0</v>
      </c>
    </row>
    <row r="442" spans="1:10" ht="13.5" hidden="1" customHeight="1" x14ac:dyDescent="0.2">
      <c r="A442" s="55"/>
      <c r="B442" s="25">
        <v>422</v>
      </c>
      <c r="C442" s="18" t="s">
        <v>27</v>
      </c>
      <c r="D442" s="36">
        <v>0</v>
      </c>
      <c r="E442" s="36">
        <v>0</v>
      </c>
      <c r="F442" s="36">
        <v>0</v>
      </c>
      <c r="G442" s="36">
        <v>0</v>
      </c>
      <c r="H442" s="71">
        <v>0</v>
      </c>
      <c r="I442" s="36"/>
      <c r="J442" s="36"/>
    </row>
    <row r="443" spans="1:10" ht="13.5" hidden="1" customHeight="1" x14ac:dyDescent="0.2">
      <c r="A443" s="55"/>
      <c r="B443" s="25"/>
      <c r="C443" s="18"/>
      <c r="D443" s="36"/>
      <c r="E443" s="36"/>
      <c r="F443" s="36"/>
      <c r="G443" s="36"/>
      <c r="H443" s="71"/>
      <c r="I443" s="36"/>
      <c r="J443" s="36"/>
    </row>
    <row r="444" spans="1:10" ht="13.5" customHeight="1" x14ac:dyDescent="0.2">
      <c r="A444" s="54">
        <v>9211</v>
      </c>
      <c r="B444" s="101" t="s">
        <v>177</v>
      </c>
      <c r="C444" s="102"/>
      <c r="D444" s="36"/>
      <c r="E444" s="36"/>
      <c r="F444" s="36"/>
      <c r="G444" s="36"/>
      <c r="H444" s="71"/>
      <c r="I444" s="36"/>
      <c r="J444" s="36"/>
    </row>
    <row r="445" spans="1:10" s="5" customFormat="1" ht="13.5" customHeight="1" x14ac:dyDescent="0.2">
      <c r="A445" s="43" t="s">
        <v>178</v>
      </c>
      <c r="B445" s="105" t="s">
        <v>161</v>
      </c>
      <c r="C445" s="106"/>
      <c r="D445" s="11"/>
      <c r="E445" s="11"/>
      <c r="F445" s="11"/>
      <c r="G445" s="11"/>
      <c r="H445" s="69"/>
      <c r="I445" s="11"/>
      <c r="J445" s="11"/>
    </row>
    <row r="446" spans="1:10" ht="13.5" customHeight="1" x14ac:dyDescent="0.2">
      <c r="A446" s="55">
        <v>11001</v>
      </c>
      <c r="B446" s="105" t="s">
        <v>123</v>
      </c>
      <c r="C446" s="106"/>
      <c r="D446" s="36"/>
      <c r="E446" s="36"/>
      <c r="F446" s="36"/>
      <c r="G446" s="36"/>
      <c r="H446" s="71"/>
      <c r="I446" s="36"/>
      <c r="J446" s="36"/>
    </row>
    <row r="447" spans="1:10" ht="13.5" customHeight="1" x14ac:dyDescent="0.2">
      <c r="A447" s="43"/>
      <c r="B447" s="25">
        <v>3</v>
      </c>
      <c r="C447" s="29" t="s">
        <v>10</v>
      </c>
      <c r="D447" s="36">
        <f t="shared" ref="D447:G447" si="115">D448+D452</f>
        <v>16579.689999999999</v>
      </c>
      <c r="E447" s="36">
        <f t="shared" si="115"/>
        <v>10704.17</v>
      </c>
      <c r="F447" s="36">
        <f t="shared" si="115"/>
        <v>16500.559999999998</v>
      </c>
      <c r="G447" s="36">
        <f t="shared" si="115"/>
        <v>2190.000663614042</v>
      </c>
      <c r="H447" s="36">
        <f t="shared" ref="H447" si="116">H448+H452</f>
        <v>2190</v>
      </c>
      <c r="I447" s="36"/>
      <c r="J447" s="36"/>
    </row>
    <row r="448" spans="1:10" ht="13.5" customHeight="1" x14ac:dyDescent="0.2">
      <c r="A448" s="55"/>
      <c r="B448" s="4">
        <v>31</v>
      </c>
      <c r="C448" s="4" t="s">
        <v>17</v>
      </c>
      <c r="D448" s="36">
        <f>SUM(D449:D451)</f>
        <v>15480</v>
      </c>
      <c r="E448" s="36">
        <f>SUM(E449:E451)</f>
        <v>10451.32</v>
      </c>
      <c r="F448" s="36">
        <f>SUM(F449:F451)</f>
        <v>14500.56</v>
      </c>
      <c r="G448" s="36">
        <f>SUM(G449:G451)</f>
        <v>1924.5550467847897</v>
      </c>
      <c r="H448" s="36">
        <f>SUM(H449:H451)</f>
        <v>1924.55</v>
      </c>
      <c r="I448" s="36"/>
      <c r="J448" s="36"/>
    </row>
    <row r="449" spans="1:12" ht="13.5" hidden="1" customHeight="1" x14ac:dyDescent="0.2">
      <c r="A449" s="55"/>
      <c r="B449" s="25">
        <v>311</v>
      </c>
      <c r="C449" s="18" t="s">
        <v>9</v>
      </c>
      <c r="D449" s="36">
        <v>12000</v>
      </c>
      <c r="E449" s="36">
        <v>8537</v>
      </c>
      <c r="F449" s="36">
        <v>11588.46</v>
      </c>
      <c r="G449" s="36">
        <f>F449/7.5345</f>
        <v>1538.0529564005572</v>
      </c>
      <c r="H449" s="36">
        <v>1538.05</v>
      </c>
      <c r="I449" s="36"/>
      <c r="J449" s="36"/>
    </row>
    <row r="450" spans="1:12" ht="13.5" hidden="1" customHeight="1" x14ac:dyDescent="0.2">
      <c r="A450" s="55"/>
      <c r="B450" s="25">
        <v>312</v>
      </c>
      <c r="C450" s="18" t="s">
        <v>74</v>
      </c>
      <c r="D450" s="36">
        <v>1500</v>
      </c>
      <c r="E450" s="36">
        <v>505.71</v>
      </c>
      <c r="F450" s="36">
        <v>1000</v>
      </c>
      <c r="G450" s="36">
        <f>F450/7.5345</f>
        <v>132.72280841462606</v>
      </c>
      <c r="H450" s="36">
        <v>132.72</v>
      </c>
      <c r="I450" s="36"/>
      <c r="J450" s="36"/>
    </row>
    <row r="451" spans="1:12" ht="13.5" hidden="1" customHeight="1" x14ac:dyDescent="0.2">
      <c r="A451" s="55"/>
      <c r="B451" s="25">
        <v>313</v>
      </c>
      <c r="C451" s="18" t="s">
        <v>18</v>
      </c>
      <c r="D451" s="36">
        <v>1980</v>
      </c>
      <c r="E451" s="36">
        <v>1408.61</v>
      </c>
      <c r="F451" s="36">
        <v>1912.1</v>
      </c>
      <c r="G451" s="36">
        <f>F451/7.5345</f>
        <v>253.77928196960644</v>
      </c>
      <c r="H451" s="36">
        <v>253.78</v>
      </c>
      <c r="I451" s="36"/>
      <c r="J451" s="36"/>
    </row>
    <row r="452" spans="1:12" ht="13.5" customHeight="1" x14ac:dyDescent="0.2">
      <c r="A452" s="55"/>
      <c r="B452" s="25">
        <v>32</v>
      </c>
      <c r="C452" s="18" t="s">
        <v>11</v>
      </c>
      <c r="D452" s="36">
        <f>D453</f>
        <v>1099.69</v>
      </c>
      <c r="E452" s="36">
        <f>E453</f>
        <v>252.85</v>
      </c>
      <c r="F452" s="36">
        <f>F453</f>
        <v>2000</v>
      </c>
      <c r="G452" s="36">
        <f>G453</f>
        <v>265.44561682925212</v>
      </c>
      <c r="H452" s="36">
        <f>H453</f>
        <v>265.45</v>
      </c>
      <c r="I452" s="36"/>
      <c r="J452" s="36"/>
    </row>
    <row r="453" spans="1:12" ht="13.5" hidden="1" customHeight="1" x14ac:dyDescent="0.2">
      <c r="A453" s="55"/>
      <c r="B453" s="25">
        <v>321</v>
      </c>
      <c r="C453" s="18" t="s">
        <v>19</v>
      </c>
      <c r="D453" s="36">
        <v>1099.69</v>
      </c>
      <c r="E453" s="36">
        <v>252.85</v>
      </c>
      <c r="F453" s="36">
        <v>2000</v>
      </c>
      <c r="G453" s="36">
        <f>F453/7.5345</f>
        <v>265.44561682925212</v>
      </c>
      <c r="H453" s="36">
        <v>265.45</v>
      </c>
      <c r="I453" s="36"/>
      <c r="J453" s="36"/>
    </row>
    <row r="454" spans="1:12" ht="13.5" customHeight="1" x14ac:dyDescent="0.2">
      <c r="A454" s="43" t="s">
        <v>178</v>
      </c>
      <c r="B454" s="105" t="s">
        <v>161</v>
      </c>
      <c r="C454" s="106"/>
      <c r="D454" s="36"/>
      <c r="E454" s="36"/>
      <c r="F454" s="36"/>
      <c r="G454" s="36"/>
      <c r="H454" s="36"/>
      <c r="I454" s="36"/>
      <c r="J454" s="36"/>
    </row>
    <row r="455" spans="1:12" ht="13.5" customHeight="1" x14ac:dyDescent="0.2">
      <c r="A455" s="55">
        <v>51100</v>
      </c>
      <c r="B455" s="105" t="s">
        <v>162</v>
      </c>
      <c r="C455" s="106"/>
      <c r="D455" s="36"/>
      <c r="E455" s="36"/>
      <c r="F455" s="36"/>
      <c r="G455" s="36"/>
      <c r="H455" s="36"/>
      <c r="I455" s="36"/>
      <c r="J455" s="36"/>
    </row>
    <row r="456" spans="1:12" ht="13.5" customHeight="1" x14ac:dyDescent="0.2">
      <c r="A456" s="55"/>
      <c r="B456" s="25">
        <v>3</v>
      </c>
      <c r="C456" s="29" t="s">
        <v>10</v>
      </c>
      <c r="D456" s="36">
        <f t="shared" ref="D456:G456" si="117">D457+D461</f>
        <v>100657.17</v>
      </c>
      <c r="E456" s="36">
        <f t="shared" si="117"/>
        <v>52795.83</v>
      </c>
      <c r="F456" s="36">
        <f t="shared" si="117"/>
        <v>93503.15</v>
      </c>
      <c r="G456" s="36">
        <f t="shared" si="117"/>
        <v>12410.000663614041</v>
      </c>
      <c r="H456" s="36">
        <f t="shared" ref="H456" si="118">H457+H461</f>
        <v>12410.000000000002</v>
      </c>
      <c r="I456" s="36"/>
      <c r="J456" s="36"/>
      <c r="L456" s="23"/>
    </row>
    <row r="457" spans="1:12" ht="13.5" customHeight="1" x14ac:dyDescent="0.2">
      <c r="A457" s="55"/>
      <c r="B457" s="4">
        <v>31</v>
      </c>
      <c r="C457" s="4" t="s">
        <v>17</v>
      </c>
      <c r="D457" s="36">
        <f>SUM(D458:D460)</f>
        <v>89545</v>
      </c>
      <c r="E457" s="36">
        <f>SUM(E458:E460)</f>
        <v>51548.68</v>
      </c>
      <c r="F457" s="36">
        <f>SUM(F458:F460)</f>
        <v>88503.15</v>
      </c>
      <c r="G457" s="36">
        <f>SUM(G458:G460)</f>
        <v>11746.386621540911</v>
      </c>
      <c r="H457" s="36">
        <f>SUM(H458:H460)</f>
        <v>11746.390000000001</v>
      </c>
      <c r="I457" s="36"/>
      <c r="J457" s="36"/>
    </row>
    <row r="458" spans="1:12" ht="13.5" hidden="1" customHeight="1" x14ac:dyDescent="0.2">
      <c r="A458" s="55"/>
      <c r="B458" s="25">
        <v>311</v>
      </c>
      <c r="C458" s="18" t="s">
        <v>9</v>
      </c>
      <c r="D458" s="36">
        <v>73000</v>
      </c>
      <c r="E458" s="36">
        <v>42106.77</v>
      </c>
      <c r="F458" s="36">
        <v>72964.08</v>
      </c>
      <c r="G458" s="36">
        <f>F458/7.5345</f>
        <v>9683.9976109894487</v>
      </c>
      <c r="H458" s="36">
        <v>9684</v>
      </c>
      <c r="I458" s="36"/>
      <c r="J458" s="36"/>
    </row>
    <row r="459" spans="1:12" ht="13.5" hidden="1" customHeight="1" x14ac:dyDescent="0.2">
      <c r="A459" s="55"/>
      <c r="B459" s="25">
        <v>312</v>
      </c>
      <c r="C459" s="18" t="s">
        <v>74</v>
      </c>
      <c r="D459" s="36">
        <v>4500</v>
      </c>
      <c r="E459" s="36">
        <v>2494.29</v>
      </c>
      <c r="F459" s="36">
        <v>3500</v>
      </c>
      <c r="G459" s="36">
        <f>F459/7.5345</f>
        <v>464.52982945119118</v>
      </c>
      <c r="H459" s="36">
        <v>464.53</v>
      </c>
      <c r="I459" s="36"/>
      <c r="J459" s="36"/>
    </row>
    <row r="460" spans="1:12" ht="13.5" hidden="1" customHeight="1" x14ac:dyDescent="0.2">
      <c r="A460" s="55"/>
      <c r="B460" s="25">
        <v>313</v>
      </c>
      <c r="C460" s="18" t="s">
        <v>18</v>
      </c>
      <c r="D460" s="36">
        <v>12045</v>
      </c>
      <c r="E460" s="36">
        <v>6947.62</v>
      </c>
      <c r="F460" s="36">
        <v>12039.07</v>
      </c>
      <c r="G460" s="36">
        <f>F460/7.5345</f>
        <v>1597.8591811002721</v>
      </c>
      <c r="H460" s="36">
        <v>1597.86</v>
      </c>
      <c r="I460" s="36"/>
      <c r="J460" s="36"/>
    </row>
    <row r="461" spans="1:12" ht="13.5" customHeight="1" x14ac:dyDescent="0.2">
      <c r="A461" s="55"/>
      <c r="B461" s="25">
        <v>32</v>
      </c>
      <c r="C461" s="18" t="s">
        <v>11</v>
      </c>
      <c r="D461" s="36">
        <f>D462</f>
        <v>11112.17</v>
      </c>
      <c r="E461" s="36">
        <f>E462</f>
        <v>1247.1500000000001</v>
      </c>
      <c r="F461" s="36">
        <f>F462</f>
        <v>5000</v>
      </c>
      <c r="G461" s="36">
        <f>G462</f>
        <v>663.61404207313024</v>
      </c>
      <c r="H461" s="36">
        <f>H462</f>
        <v>663.61</v>
      </c>
      <c r="I461" s="36"/>
      <c r="J461" s="36"/>
    </row>
    <row r="462" spans="1:12" ht="13.5" hidden="1" customHeight="1" x14ac:dyDescent="0.2">
      <c r="A462" s="55"/>
      <c r="B462" s="25">
        <v>321</v>
      </c>
      <c r="C462" s="18" t="s">
        <v>19</v>
      </c>
      <c r="D462" s="36">
        <v>11112.17</v>
      </c>
      <c r="E462" s="36">
        <v>1247.1500000000001</v>
      </c>
      <c r="F462" s="36">
        <v>5000</v>
      </c>
      <c r="G462" s="36">
        <f>F462/7.5345</f>
        <v>663.61404207313024</v>
      </c>
      <c r="H462" s="36">
        <v>663.61</v>
      </c>
      <c r="I462" s="11"/>
      <c r="J462" s="11"/>
    </row>
    <row r="463" spans="1:12" ht="13.5" customHeight="1" x14ac:dyDescent="0.2">
      <c r="A463" s="55"/>
      <c r="B463" s="25"/>
      <c r="C463" s="18"/>
      <c r="D463" s="36"/>
      <c r="E463" s="36"/>
      <c r="F463" s="36"/>
      <c r="G463" s="36"/>
      <c r="H463" s="36"/>
      <c r="I463" s="11"/>
      <c r="J463" s="11"/>
    </row>
    <row r="464" spans="1:12" ht="16.5" customHeight="1" x14ac:dyDescent="0.2">
      <c r="A464" s="55"/>
      <c r="B464" s="25"/>
      <c r="C464" s="27" t="s">
        <v>13</v>
      </c>
      <c r="D464" s="11" t="e">
        <f t="shared" ref="D464:J464" si="119">D119</f>
        <v>#REF!</v>
      </c>
      <c r="E464" s="11" t="e">
        <f t="shared" si="119"/>
        <v>#REF!</v>
      </c>
      <c r="F464" s="11">
        <f t="shared" si="119"/>
        <v>5524514.7528571431</v>
      </c>
      <c r="G464" s="11">
        <f t="shared" si="119"/>
        <v>733229.11312723369</v>
      </c>
      <c r="H464" s="11">
        <f t="shared" si="119"/>
        <v>824401.38999999978</v>
      </c>
      <c r="I464" s="11">
        <f t="shared" si="119"/>
        <v>615237.46</v>
      </c>
      <c r="J464" s="11">
        <f t="shared" si="119"/>
        <v>615237.46</v>
      </c>
    </row>
    <row r="465" spans="1:10" x14ac:dyDescent="0.2">
      <c r="B465" s="134"/>
      <c r="C465" s="134"/>
      <c r="D465" s="134"/>
      <c r="E465" s="134"/>
      <c r="F465" s="134"/>
      <c r="G465" s="134"/>
      <c r="H465" s="134"/>
      <c r="I465" s="134"/>
    </row>
    <row r="466" spans="1:10" ht="20.100000000000001" customHeight="1" x14ac:dyDescent="0.2">
      <c r="B466" s="17"/>
      <c r="C466" s="17"/>
      <c r="D466" s="40"/>
      <c r="E466" s="40"/>
      <c r="F466" s="40"/>
      <c r="G466" s="40"/>
      <c r="H466" s="40"/>
      <c r="I466" s="40"/>
      <c r="J466" s="40"/>
    </row>
    <row r="467" spans="1:10" ht="12.75" customHeight="1" x14ac:dyDescent="0.2">
      <c r="B467" s="17"/>
      <c r="C467" s="17"/>
      <c r="D467" s="17"/>
      <c r="E467" s="17"/>
      <c r="F467" s="17"/>
      <c r="G467" s="17"/>
      <c r="H467" s="17"/>
      <c r="I467" s="17"/>
    </row>
    <row r="468" spans="1:10" ht="15" customHeight="1" x14ac:dyDescent="0.2">
      <c r="B468" s="17"/>
      <c r="C468" s="17"/>
      <c r="D468" s="17"/>
      <c r="E468" s="17"/>
      <c r="F468" s="17"/>
      <c r="G468" s="17"/>
      <c r="H468" s="17"/>
      <c r="I468" s="17"/>
    </row>
    <row r="469" spans="1:10" ht="9.75" hidden="1" customHeight="1" x14ac:dyDescent="0.2">
      <c r="B469" s="17"/>
      <c r="C469" s="17"/>
      <c r="D469" s="17"/>
      <c r="E469" s="17"/>
      <c r="F469" s="17"/>
      <c r="G469" s="17"/>
      <c r="H469" s="74"/>
      <c r="I469" s="17"/>
    </row>
    <row r="470" spans="1:10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</row>
    <row r="471" spans="1:10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</row>
    <row r="472" spans="1:10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</row>
    <row r="473" spans="1:10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</row>
  </sheetData>
  <mergeCells count="110">
    <mergeCell ref="B428:C428"/>
    <mergeCell ref="B13:J13"/>
    <mergeCell ref="B204:C204"/>
    <mergeCell ref="B205:C205"/>
    <mergeCell ref="B363:C363"/>
    <mergeCell ref="B253:C253"/>
    <mergeCell ref="B277:C277"/>
    <mergeCell ref="A1:C1"/>
    <mergeCell ref="A2:C2"/>
    <mergeCell ref="B9:I9"/>
    <mergeCell ref="B10:I10"/>
    <mergeCell ref="B12:I12"/>
    <mergeCell ref="B120:C120"/>
    <mergeCell ref="B14:J14"/>
    <mergeCell ref="B15:J15"/>
    <mergeCell ref="B16:J16"/>
    <mergeCell ref="B17:J17"/>
    <mergeCell ref="A20:I20"/>
    <mergeCell ref="A36:I36"/>
    <mergeCell ref="B37:I37"/>
    <mergeCell ref="B65:C65"/>
    <mergeCell ref="B111:C111"/>
    <mergeCell ref="A115:I115"/>
    <mergeCell ref="B116:I116"/>
    <mergeCell ref="B177:C177"/>
    <mergeCell ref="B121:C121"/>
    <mergeCell ref="B131:C131"/>
    <mergeCell ref="B132:C132"/>
    <mergeCell ref="B133:C133"/>
    <mergeCell ref="B142:C142"/>
    <mergeCell ref="B143:C143"/>
    <mergeCell ref="B150:C150"/>
    <mergeCell ref="B151:C151"/>
    <mergeCell ref="B162:C162"/>
    <mergeCell ref="B163:C163"/>
    <mergeCell ref="B176:C176"/>
    <mergeCell ref="B252:C252"/>
    <mergeCell ref="B178:C178"/>
    <mergeCell ref="B186:C186"/>
    <mergeCell ref="B203:C203"/>
    <mergeCell ref="B209:C209"/>
    <mergeCell ref="B210:C210"/>
    <mergeCell ref="B216:C216"/>
    <mergeCell ref="B220:C220"/>
    <mergeCell ref="B224:C224"/>
    <mergeCell ref="B225:C225"/>
    <mergeCell ref="B234:C234"/>
    <mergeCell ref="B243:C243"/>
    <mergeCell ref="B302:C302"/>
    <mergeCell ref="B258:C258"/>
    <mergeCell ref="B263:C263"/>
    <mergeCell ref="B264:C264"/>
    <mergeCell ref="B271:C271"/>
    <mergeCell ref="B272:C272"/>
    <mergeCell ref="B276:C276"/>
    <mergeCell ref="B282:C282"/>
    <mergeCell ref="B286:C286"/>
    <mergeCell ref="B294:C294"/>
    <mergeCell ref="B295:C295"/>
    <mergeCell ref="B301:C301"/>
    <mergeCell ref="B340:C340"/>
    <mergeCell ref="B306:C306"/>
    <mergeCell ref="B307:C307"/>
    <mergeCell ref="B312:C312"/>
    <mergeCell ref="B313:C313"/>
    <mergeCell ref="B322:C322"/>
    <mergeCell ref="B323:C323"/>
    <mergeCell ref="B327:C327"/>
    <mergeCell ref="B328:C328"/>
    <mergeCell ref="B333:C333"/>
    <mergeCell ref="B334:C334"/>
    <mergeCell ref="B339:C339"/>
    <mergeCell ref="L382:M382"/>
    <mergeCell ref="B393:C393"/>
    <mergeCell ref="B394:C394"/>
    <mergeCell ref="B345:C345"/>
    <mergeCell ref="B346:C346"/>
    <mergeCell ref="B347:C347"/>
    <mergeCell ref="B356:C356"/>
    <mergeCell ref="B357:C357"/>
    <mergeCell ref="B374:C374"/>
    <mergeCell ref="B368:C368"/>
    <mergeCell ref="B369:C369"/>
    <mergeCell ref="B386:C386"/>
    <mergeCell ref="B387:C387"/>
    <mergeCell ref="B388:C388"/>
    <mergeCell ref="B406:C406"/>
    <mergeCell ref="B407:C407"/>
    <mergeCell ref="B412:C412"/>
    <mergeCell ref="B413:C413"/>
    <mergeCell ref="B379:C379"/>
    <mergeCell ref="B380:C380"/>
    <mergeCell ref="B381:C381"/>
    <mergeCell ref="A470:I473"/>
    <mergeCell ref="B364:C364"/>
    <mergeCell ref="B444:C444"/>
    <mergeCell ref="B445:C445"/>
    <mergeCell ref="B446:C446"/>
    <mergeCell ref="B454:C454"/>
    <mergeCell ref="B455:C455"/>
    <mergeCell ref="B465:I465"/>
    <mergeCell ref="B414:C414"/>
    <mergeCell ref="B418:C418"/>
    <mergeCell ref="B423:C423"/>
    <mergeCell ref="B419:C419"/>
    <mergeCell ref="B434:C434"/>
    <mergeCell ref="B435:C435"/>
    <mergeCell ref="B400:C400"/>
    <mergeCell ref="B401:C401"/>
    <mergeCell ref="B427:C427"/>
  </mergeCells>
  <conditionalFormatting sqref="B6:B7 B9:IX12 L13:IX16 K17:IX18 B19:I19 J19:IX21 D23:G32 B23:C35 D33:I35 J33:IX37 D37:I37 D114:I114 J114:IX116 D116:I116 B116:C118 B119 I131:O131 S131:IY131 B135:C141 B142 B145:C145 B147:C147 B150:C150 I164:K164 N164:IY164 I165:IY177 B176:B177 D176:F302 I178:M178 Q178:IY178 C179 I179:IY216 B180:C180 C181 B182:C182 C183:C185 C187:C197 B188:B192 B194:B197 B198:C202 B209 G209:H215 B210:C215 I217:N217 R217:IY217 B217:C219 B220 B221:C223 B224 B225:C233 B235:C242 B244:C251 B252 B273:C275 B276 I302:M302 P302:IY302 I303:IY308 B303:F310 I309:M309 P309:IY309 I310:IY356 B311:C332 B333:B345 C335:C344 I357:L357 O357:IY357 D373:E380 F373:F385 B381:E385 F391:F412 D393:E412 I413:K413 N413:IY413 I425:M425 P425:IY425 I426:IY426 I428:IY464 J465:IX465 K466:IX466 J467:IX65767 B474:I65771">
    <cfRule type="cellIs" dxfId="229" priority="245" stopIfTrue="1" operator="equal">
      <formula>0</formula>
    </cfRule>
  </conditionalFormatting>
  <conditionalFormatting sqref="B203:B204">
    <cfRule type="cellIs" dxfId="228" priority="42" stopIfTrue="1" operator="equal">
      <formula>0</formula>
    </cfRule>
  </conditionalFormatting>
  <conditionalFormatting sqref="B243">
    <cfRule type="cellIs" dxfId="227" priority="134" stopIfTrue="1" operator="equal">
      <formula>0</formula>
    </cfRule>
  </conditionalFormatting>
  <conditionalFormatting sqref="B258">
    <cfRule type="cellIs" dxfId="226" priority="133" stopIfTrue="1" operator="equal">
      <formula>0</formula>
    </cfRule>
  </conditionalFormatting>
  <conditionalFormatting sqref="B271:B272">
    <cfRule type="cellIs" dxfId="225" priority="132" stopIfTrue="1" operator="equal">
      <formula>0</formula>
    </cfRule>
  </conditionalFormatting>
  <conditionalFormatting sqref="B282">
    <cfRule type="cellIs" dxfId="224" priority="131" stopIfTrue="1" operator="equal">
      <formula>0</formula>
    </cfRule>
  </conditionalFormatting>
  <conditionalFormatting sqref="B294:B295">
    <cfRule type="cellIs" dxfId="223" priority="130" stopIfTrue="1" operator="equal">
      <formula>0</formula>
    </cfRule>
  </conditionalFormatting>
  <conditionalFormatting sqref="B347">
    <cfRule type="cellIs" dxfId="222" priority="206" stopIfTrue="1" operator="equal">
      <formula>0</formula>
    </cfRule>
  </conditionalFormatting>
  <conditionalFormatting sqref="B37:C114">
    <cfRule type="cellIs" dxfId="221" priority="1" stopIfTrue="1" operator="equal">
      <formula>0</formula>
    </cfRule>
  </conditionalFormatting>
  <conditionalFormatting sqref="B120:C130">
    <cfRule type="cellIs" dxfId="220" priority="213" stopIfTrue="1" operator="equal">
      <formula>0</formula>
    </cfRule>
  </conditionalFormatting>
  <conditionalFormatting sqref="B152:C161">
    <cfRule type="cellIs" dxfId="219" priority="216" stopIfTrue="1" operator="equal">
      <formula>0</formula>
    </cfRule>
  </conditionalFormatting>
  <conditionalFormatting sqref="B206:C208">
    <cfRule type="cellIs" dxfId="218" priority="40" stopIfTrue="1" operator="equal">
      <formula>0</formula>
    </cfRule>
  </conditionalFormatting>
  <conditionalFormatting sqref="B254:C257">
    <cfRule type="cellIs" dxfId="217" priority="34" stopIfTrue="1" operator="equal">
      <formula>0</formula>
    </cfRule>
  </conditionalFormatting>
  <conditionalFormatting sqref="B259:C263">
    <cfRule type="cellIs" dxfId="216" priority="217" stopIfTrue="1" operator="equal">
      <formula>0</formula>
    </cfRule>
  </conditionalFormatting>
  <conditionalFormatting sqref="B265:C265">
    <cfRule type="cellIs" dxfId="215" priority="239" stopIfTrue="1" operator="equal">
      <formula>0</formula>
    </cfRule>
  </conditionalFormatting>
  <conditionalFormatting sqref="B268:C270">
    <cfRule type="cellIs" dxfId="214" priority="225" stopIfTrue="1" operator="equal">
      <formula>0</formula>
    </cfRule>
  </conditionalFormatting>
  <conditionalFormatting sqref="B277:C281">
    <cfRule type="cellIs" dxfId="213" priority="30" stopIfTrue="1" operator="equal">
      <formula>0</formula>
    </cfRule>
  </conditionalFormatting>
  <conditionalFormatting sqref="B283:C293">
    <cfRule type="cellIs" dxfId="212" priority="198" stopIfTrue="1" operator="equal">
      <formula>0</formula>
    </cfRule>
  </conditionalFormatting>
  <conditionalFormatting sqref="B296:C302">
    <cfRule type="cellIs" dxfId="211" priority="235" stopIfTrue="1" operator="equal">
      <formula>0</formula>
    </cfRule>
  </conditionalFormatting>
  <conditionalFormatting sqref="B346:C346">
    <cfRule type="cellIs" dxfId="210" priority="207" stopIfTrue="1" operator="equal">
      <formula>0</formula>
    </cfRule>
  </conditionalFormatting>
  <conditionalFormatting sqref="B348:C375">
    <cfRule type="cellIs" dxfId="209" priority="24" stopIfTrue="1" operator="equal">
      <formula>0</formula>
    </cfRule>
  </conditionalFormatting>
  <conditionalFormatting sqref="B388:C390">
    <cfRule type="cellIs" dxfId="208" priority="16" stopIfTrue="1" operator="equal">
      <formula>0</formula>
    </cfRule>
  </conditionalFormatting>
  <conditionalFormatting sqref="B393:C411">
    <cfRule type="cellIs" dxfId="207" priority="229" stopIfTrue="1" operator="equal">
      <formula>0</formula>
    </cfRule>
  </conditionalFormatting>
  <conditionalFormatting sqref="B414:C426">
    <cfRule type="cellIs" dxfId="206" priority="107" stopIfTrue="1" operator="equal">
      <formula>0</formula>
    </cfRule>
  </conditionalFormatting>
  <conditionalFormatting sqref="B428:C443">
    <cfRule type="cellIs" dxfId="205" priority="4" stopIfTrue="1" operator="equal">
      <formula>0</formula>
    </cfRule>
  </conditionalFormatting>
  <conditionalFormatting sqref="B445:C464">
    <cfRule type="cellIs" dxfId="204" priority="128" stopIfTrue="1" operator="equal">
      <formula>0</formula>
    </cfRule>
  </conditionalFormatting>
  <conditionalFormatting sqref="B391:E392">
    <cfRule type="cellIs" dxfId="203" priority="15" stopIfTrue="1" operator="equal">
      <formula>0</formula>
    </cfRule>
  </conditionalFormatting>
  <conditionalFormatting sqref="B162:G175">
    <cfRule type="cellIs" dxfId="202" priority="45" stopIfTrue="1" operator="equal">
      <formula>0</formula>
    </cfRule>
  </conditionalFormatting>
  <conditionalFormatting sqref="B13:K15 K16 B16:B18">
    <cfRule type="cellIs" dxfId="201" priority="203" stopIfTrue="1" operator="equal">
      <formula>0</formula>
    </cfRule>
  </conditionalFormatting>
  <conditionalFormatting sqref="C146">
    <cfRule type="cellIs" dxfId="200" priority="227" stopIfTrue="1" operator="equal">
      <formula>0</formula>
    </cfRule>
  </conditionalFormatting>
  <conditionalFormatting sqref="C266:C267">
    <cfRule type="cellIs" dxfId="199" priority="238" stopIfTrue="1" operator="equal">
      <formula>0</formula>
    </cfRule>
  </conditionalFormatting>
  <conditionalFormatting sqref="C376:C378">
    <cfRule type="cellIs" dxfId="198" priority="232" stopIfTrue="1" operator="equal">
      <formula>0</formula>
    </cfRule>
  </conditionalFormatting>
  <conditionalFormatting sqref="C148:F149">
    <cfRule type="cellIs" dxfId="197" priority="186" stopIfTrue="1" operator="equal">
      <formula>0</formula>
    </cfRule>
  </conditionalFormatting>
  <conditionalFormatting sqref="C22:G22">
    <cfRule type="cellIs" dxfId="196" priority="192" stopIfTrue="1" operator="equal">
      <formula>0</formula>
    </cfRule>
  </conditionalFormatting>
  <conditionalFormatting sqref="D150:F161">
    <cfRule type="cellIs" dxfId="195" priority="185" stopIfTrue="1" operator="equal">
      <formula>0</formula>
    </cfRule>
  </conditionalFormatting>
  <conditionalFormatting sqref="D413:F464 I414:IY424">
    <cfRule type="cellIs" dxfId="194" priority="110" stopIfTrue="1" operator="equal">
      <formula>0</formula>
    </cfRule>
  </conditionalFormatting>
  <conditionalFormatting sqref="D117:G147">
    <cfRule type="cellIs" dxfId="193" priority="183" stopIfTrue="1" operator="equal">
      <formula>0</formula>
    </cfRule>
  </conditionalFormatting>
  <conditionalFormatting sqref="D311:G372">
    <cfRule type="cellIs" dxfId="192" priority="28" stopIfTrue="1" operator="equal">
      <formula>0</formula>
    </cfRule>
  </conditionalFormatting>
  <conditionalFormatting sqref="D38:IY113">
    <cfRule type="cellIs" dxfId="191" priority="50" stopIfTrue="1" operator="equal">
      <formula>0</formula>
    </cfRule>
  </conditionalFormatting>
  <conditionalFormatting sqref="G148:G161">
    <cfRule type="cellIs" dxfId="190" priority="159" stopIfTrue="1" operator="equal">
      <formula>0</formula>
    </cfRule>
  </conditionalFormatting>
  <conditionalFormatting sqref="G176:G208">
    <cfRule type="cellIs" dxfId="189" priority="176" stopIfTrue="1" operator="equal">
      <formula>0</formula>
    </cfRule>
  </conditionalFormatting>
  <conditionalFormatting sqref="G216:G310">
    <cfRule type="cellIs" dxfId="188" priority="152" stopIfTrue="1" operator="equal">
      <formula>0</formula>
    </cfRule>
  </conditionalFormatting>
  <conditionalFormatting sqref="G373:G426">
    <cfRule type="cellIs" dxfId="187" priority="19" stopIfTrue="1" operator="equal">
      <formula>0</formula>
    </cfRule>
  </conditionalFormatting>
  <conditionalFormatting sqref="G427:H464">
    <cfRule type="cellIs" dxfId="186" priority="60" stopIfTrue="1" operator="equal">
      <formula>0</formula>
    </cfRule>
  </conditionalFormatting>
  <conditionalFormatting sqref="H117:H208">
    <cfRule type="cellIs" dxfId="185" priority="38" stopIfTrue="1" operator="equal">
      <formula>0</formula>
    </cfRule>
  </conditionalFormatting>
  <conditionalFormatting sqref="H216:H426">
    <cfRule type="cellIs" dxfId="184" priority="13" stopIfTrue="1" operator="equal">
      <formula>0</formula>
    </cfRule>
  </conditionalFormatting>
  <conditionalFormatting sqref="H22:IY32">
    <cfRule type="cellIs" dxfId="183" priority="103" stopIfTrue="1" operator="equal">
      <formula>0</formula>
    </cfRule>
  </conditionalFormatting>
  <conditionalFormatting sqref="I427:K427 N427:IY427">
    <cfRule type="cellIs" dxfId="182" priority="11" stopIfTrue="1" operator="equal">
      <formula>0</formula>
    </cfRule>
  </conditionalFormatting>
  <conditionalFormatting sqref="I117:IY130">
    <cfRule type="cellIs" dxfId="181" priority="209" stopIfTrue="1" operator="equal">
      <formula>0</formula>
    </cfRule>
  </conditionalFormatting>
  <conditionalFormatting sqref="I132:IY163">
    <cfRule type="cellIs" dxfId="180" priority="215" stopIfTrue="1" operator="equal">
      <formula>0</formula>
    </cfRule>
  </conditionalFormatting>
  <conditionalFormatting sqref="I218:IY301">
    <cfRule type="cellIs" dxfId="179" priority="220" stopIfTrue="1" operator="equal">
      <formula>0</formula>
    </cfRule>
  </conditionalFormatting>
  <conditionalFormatting sqref="I358:IY386 D386:F390 I387:K387 N387:IY387 I388:IY412">
    <cfRule type="cellIs" dxfId="178" priority="21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63" fitToHeight="0" orientation="portrait" horizontalDpi="4294967294" r:id="rId1"/>
  <headerFooter alignWithMargins="0">
    <oddFooter>&amp;RStranica &amp;P od 11</oddFooter>
  </headerFooter>
  <rowBreaks count="2" manualBreakCount="2">
    <brk id="34" max="8" man="1"/>
    <brk id="113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A1:M482"/>
  <sheetViews>
    <sheetView workbookViewId="0">
      <selection activeCell="H22" sqref="H22"/>
    </sheetView>
  </sheetViews>
  <sheetFormatPr defaultColWidth="9.140625" defaultRowHeight="12.75" x14ac:dyDescent="0.2"/>
  <cols>
    <col min="1" max="1" width="11.28515625" style="20" customWidth="1"/>
    <col min="2" max="2" width="12.140625" style="20" customWidth="1"/>
    <col min="3" max="3" width="67.7109375" style="20" customWidth="1"/>
    <col min="4" max="6" width="15.5703125" style="20" hidden="1" customWidth="1"/>
    <col min="7" max="7" width="15.5703125" style="20" customWidth="1"/>
    <col min="8" max="8" width="15.5703125" style="67" customWidth="1"/>
    <col min="9" max="10" width="15.5703125" style="20" customWidth="1"/>
    <col min="11" max="11" width="12.7109375" style="20" bestFit="1" customWidth="1"/>
    <col min="12" max="12" width="14.42578125" style="20" bestFit="1" customWidth="1"/>
    <col min="13" max="13" width="10.140625" style="20" bestFit="1" customWidth="1"/>
    <col min="14" max="14" width="9.5703125" style="20" bestFit="1" customWidth="1"/>
    <col min="15" max="16384" width="9.140625" style="20"/>
  </cols>
  <sheetData>
    <row r="1" spans="1:10" ht="15" customHeight="1" x14ac:dyDescent="0.2">
      <c r="A1" s="108" t="s">
        <v>20</v>
      </c>
      <c r="B1" s="108"/>
      <c r="C1" s="108"/>
      <c r="D1" s="42"/>
      <c r="E1" s="42"/>
      <c r="F1" s="42"/>
      <c r="G1" s="42"/>
      <c r="H1" s="42"/>
    </row>
    <row r="2" spans="1:10" ht="15" customHeight="1" x14ac:dyDescent="0.2">
      <c r="A2" s="109" t="s">
        <v>64</v>
      </c>
      <c r="B2" s="109"/>
      <c r="C2" s="109"/>
      <c r="H2" s="20"/>
    </row>
    <row r="3" spans="1:10" ht="9" customHeight="1" x14ac:dyDescent="0.2">
      <c r="B3" s="19"/>
      <c r="H3" s="20"/>
    </row>
    <row r="4" spans="1:10" ht="15" customHeight="1" x14ac:dyDescent="0.2">
      <c r="A4" s="13" t="s">
        <v>176</v>
      </c>
      <c r="B4" s="13"/>
      <c r="H4" s="20"/>
    </row>
    <row r="5" spans="1:10" ht="15" customHeight="1" x14ac:dyDescent="0.2">
      <c r="A5" s="13" t="s">
        <v>210</v>
      </c>
      <c r="B5" s="13"/>
      <c r="H5" s="20"/>
    </row>
    <row r="6" spans="1:10" ht="15" customHeight="1" x14ac:dyDescent="0.2">
      <c r="A6" s="13" t="s">
        <v>45</v>
      </c>
      <c r="B6" s="13" t="s">
        <v>208</v>
      </c>
      <c r="H6" s="20"/>
    </row>
    <row r="7" spans="1:10" ht="15" customHeight="1" x14ac:dyDescent="0.2">
      <c r="B7" s="13"/>
      <c r="H7" s="20"/>
    </row>
    <row r="8" spans="1:10" x14ac:dyDescent="0.2">
      <c r="H8" s="20"/>
    </row>
    <row r="9" spans="1:10" ht="45.75" customHeight="1" x14ac:dyDescent="0.2">
      <c r="B9" s="110" t="s">
        <v>108</v>
      </c>
      <c r="C9" s="110"/>
      <c r="D9" s="110"/>
      <c r="E9" s="110"/>
      <c r="F9" s="110"/>
      <c r="G9" s="110"/>
      <c r="H9" s="110"/>
      <c r="I9" s="110"/>
    </row>
    <row r="10" spans="1:10" ht="26.25" customHeight="1" x14ac:dyDescent="0.2">
      <c r="B10" s="111" t="s">
        <v>209</v>
      </c>
      <c r="C10" s="111"/>
      <c r="D10" s="111"/>
      <c r="E10" s="111"/>
      <c r="F10" s="111"/>
      <c r="G10" s="111"/>
      <c r="H10" s="111"/>
      <c r="I10" s="111"/>
    </row>
    <row r="11" spans="1:10" ht="26.25" customHeight="1" x14ac:dyDescent="0.2">
      <c r="B11" s="45"/>
      <c r="C11" s="45"/>
      <c r="D11" s="45"/>
      <c r="E11" s="45"/>
      <c r="F11" s="45"/>
      <c r="G11" s="45"/>
      <c r="H11" s="68"/>
      <c r="I11" s="45"/>
    </row>
    <row r="12" spans="1:10" x14ac:dyDescent="0.2">
      <c r="B12" s="108" t="s">
        <v>2</v>
      </c>
      <c r="C12" s="108"/>
      <c r="D12" s="108"/>
      <c r="E12" s="108"/>
      <c r="F12" s="108"/>
      <c r="G12" s="108"/>
      <c r="H12" s="108"/>
      <c r="I12" s="108"/>
    </row>
    <row r="13" spans="1:10" ht="12.75" customHeight="1" x14ac:dyDescent="0.2">
      <c r="B13" s="107" t="s">
        <v>106</v>
      </c>
      <c r="C13" s="107"/>
      <c r="D13" s="107"/>
      <c r="E13" s="107"/>
      <c r="F13" s="107"/>
      <c r="G13" s="107"/>
      <c r="H13" s="107"/>
      <c r="I13" s="107"/>
      <c r="J13" s="107"/>
    </row>
    <row r="14" spans="1:10" ht="12.75" customHeight="1" x14ac:dyDescent="0.2">
      <c r="B14" s="107" t="s">
        <v>102</v>
      </c>
      <c r="C14" s="107"/>
      <c r="D14" s="107"/>
      <c r="E14" s="107"/>
      <c r="F14" s="107"/>
      <c r="G14" s="107"/>
      <c r="H14" s="107"/>
      <c r="I14" s="107"/>
      <c r="J14" s="107"/>
    </row>
    <row r="15" spans="1:10" ht="12.75" customHeight="1" x14ac:dyDescent="0.2">
      <c r="B15" s="109" t="s">
        <v>103</v>
      </c>
      <c r="C15" s="109"/>
      <c r="D15" s="109"/>
      <c r="E15" s="109"/>
      <c r="F15" s="109"/>
      <c r="G15" s="109"/>
      <c r="H15" s="109"/>
      <c r="I15" s="109"/>
      <c r="J15" s="109"/>
    </row>
    <row r="16" spans="1:10" ht="12.75" customHeight="1" x14ac:dyDescent="0.2">
      <c r="B16" s="109" t="s">
        <v>107</v>
      </c>
      <c r="C16" s="109"/>
      <c r="D16" s="109"/>
      <c r="E16" s="109"/>
      <c r="F16" s="109"/>
      <c r="G16" s="109"/>
      <c r="H16" s="109"/>
      <c r="I16" s="109"/>
      <c r="J16" s="109"/>
    </row>
    <row r="17" spans="1:12" ht="12.75" customHeight="1" x14ac:dyDescent="0.2">
      <c r="B17" s="109"/>
      <c r="C17" s="109"/>
      <c r="D17" s="109"/>
      <c r="E17" s="109"/>
      <c r="F17" s="109"/>
      <c r="G17" s="109"/>
      <c r="H17" s="109"/>
      <c r="I17" s="109"/>
      <c r="J17" s="109"/>
    </row>
    <row r="18" spans="1:12" ht="12.75" customHeight="1" x14ac:dyDescent="0.2">
      <c r="B18" s="43"/>
      <c r="C18" s="43"/>
      <c r="D18" s="43"/>
      <c r="E18" s="43"/>
      <c r="F18" s="43"/>
      <c r="G18" s="43"/>
      <c r="H18" s="43"/>
      <c r="I18" s="43"/>
      <c r="J18" s="43"/>
    </row>
    <row r="19" spans="1:12" ht="12.75" customHeight="1" x14ac:dyDescent="0.2">
      <c r="B19" s="44"/>
      <c r="C19" s="44"/>
      <c r="D19" s="44"/>
      <c r="E19" s="44"/>
      <c r="F19" s="44"/>
      <c r="G19" s="44"/>
      <c r="H19" s="44"/>
      <c r="I19" s="44"/>
    </row>
    <row r="20" spans="1:12" ht="12.75" customHeight="1" x14ac:dyDescent="0.2">
      <c r="A20" s="114" t="s">
        <v>126</v>
      </c>
      <c r="B20" s="114"/>
      <c r="C20" s="114"/>
      <c r="D20" s="114"/>
      <c r="E20" s="114"/>
      <c r="F20" s="114"/>
      <c r="G20" s="114"/>
      <c r="H20" s="114"/>
      <c r="I20" s="114"/>
    </row>
    <row r="21" spans="1:12" ht="12.75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</row>
    <row r="22" spans="1:12" ht="25.5" x14ac:dyDescent="0.2">
      <c r="A22" s="46"/>
      <c r="B22" s="3" t="s">
        <v>63</v>
      </c>
      <c r="C22" s="3" t="s">
        <v>128</v>
      </c>
      <c r="D22" s="3" t="s">
        <v>99</v>
      </c>
      <c r="E22" s="3" t="s">
        <v>104</v>
      </c>
      <c r="F22" s="3" t="s">
        <v>110</v>
      </c>
      <c r="G22" s="3" t="s">
        <v>110</v>
      </c>
      <c r="H22" s="3" t="s">
        <v>202</v>
      </c>
      <c r="I22" s="3" t="s">
        <v>100</v>
      </c>
      <c r="J22" s="3" t="s">
        <v>109</v>
      </c>
    </row>
    <row r="23" spans="1:12" ht="12.75" customHeight="1" x14ac:dyDescent="0.2">
      <c r="B23" s="3"/>
      <c r="C23" s="3" t="s">
        <v>115</v>
      </c>
      <c r="D23" s="3" t="s">
        <v>112</v>
      </c>
      <c r="E23" s="3" t="s">
        <v>112</v>
      </c>
      <c r="F23" s="3" t="s">
        <v>112</v>
      </c>
      <c r="G23" s="3" t="s">
        <v>113</v>
      </c>
      <c r="H23" s="3" t="s">
        <v>113</v>
      </c>
      <c r="I23" s="3" t="s">
        <v>113</v>
      </c>
      <c r="J23" s="3" t="s">
        <v>113</v>
      </c>
    </row>
    <row r="24" spans="1:12" ht="16.5" customHeight="1" x14ac:dyDescent="0.2">
      <c r="B24" s="3" t="s">
        <v>41</v>
      </c>
      <c r="C24" s="10" t="s">
        <v>5</v>
      </c>
      <c r="D24" s="11">
        <v>4384932.5</v>
      </c>
      <c r="E24" s="11">
        <v>4677449.75</v>
      </c>
      <c r="F24" s="11">
        <f t="shared" ref="F24:J24" si="0">F40</f>
        <v>5433357.9028571434</v>
      </c>
      <c r="G24" s="11">
        <f t="shared" si="0"/>
        <v>721130.51998900285</v>
      </c>
      <c r="H24" s="11">
        <f t="shared" si="0"/>
        <v>357364.44</v>
      </c>
      <c r="I24" s="11">
        <f t="shared" si="0"/>
        <v>615237.46</v>
      </c>
      <c r="J24" s="11">
        <f t="shared" si="0"/>
        <v>615237.46</v>
      </c>
    </row>
    <row r="25" spans="1:12" ht="16.5" customHeight="1" x14ac:dyDescent="0.2">
      <c r="B25" s="3" t="s">
        <v>40</v>
      </c>
      <c r="C25" s="10" t="s">
        <v>56</v>
      </c>
      <c r="D25" s="12" t="s">
        <v>62</v>
      </c>
      <c r="E25" s="12" t="s">
        <v>62</v>
      </c>
      <c r="F25" s="12" t="s">
        <v>62</v>
      </c>
      <c r="G25" s="12" t="s">
        <v>62</v>
      </c>
      <c r="H25" s="12" t="s">
        <v>62</v>
      </c>
      <c r="I25" s="12" t="s">
        <v>62</v>
      </c>
      <c r="J25" s="12" t="s">
        <v>62</v>
      </c>
    </row>
    <row r="26" spans="1:12" s="5" customFormat="1" ht="16.5" customHeight="1" x14ac:dyDescent="0.2">
      <c r="B26" s="3" t="s">
        <v>39</v>
      </c>
      <c r="C26" s="10" t="s">
        <v>58</v>
      </c>
      <c r="D26" s="11">
        <f t="shared" ref="D26:J26" si="1">SUM(D24:D25)</f>
        <v>4384932.5</v>
      </c>
      <c r="E26" s="11">
        <f t="shared" ref="E26:H26" si="2">SUM(E24:E25)</f>
        <v>4677449.75</v>
      </c>
      <c r="F26" s="11">
        <f t="shared" si="2"/>
        <v>5433357.9028571434</v>
      </c>
      <c r="G26" s="11">
        <f t="shared" si="2"/>
        <v>721130.51998900285</v>
      </c>
      <c r="H26" s="11">
        <f t="shared" si="2"/>
        <v>357364.44</v>
      </c>
      <c r="I26" s="11">
        <f t="shared" si="1"/>
        <v>615237.46</v>
      </c>
      <c r="J26" s="11">
        <f t="shared" si="1"/>
        <v>615237.46</v>
      </c>
    </row>
    <row r="27" spans="1:12" ht="16.5" customHeight="1" x14ac:dyDescent="0.2">
      <c r="B27" s="3" t="s">
        <v>50</v>
      </c>
      <c r="C27" s="10" t="s">
        <v>10</v>
      </c>
      <c r="D27" s="11">
        <v>4437432.5</v>
      </c>
      <c r="E27" s="11">
        <v>4729546.67</v>
      </c>
      <c r="F27" s="11">
        <f>F122-F28</f>
        <v>5325014.7528571431</v>
      </c>
      <c r="G27" s="11">
        <f>G122-G28</f>
        <v>706750.91284851579</v>
      </c>
      <c r="H27" s="11">
        <f>H122-H28</f>
        <v>359722.04000000004</v>
      </c>
      <c r="I27" s="11">
        <f>I122-I28</f>
        <v>612583</v>
      </c>
      <c r="J27" s="11">
        <f>J122-J28</f>
        <v>612583</v>
      </c>
    </row>
    <row r="28" spans="1:12" ht="16.5" customHeight="1" x14ac:dyDescent="0.2">
      <c r="B28" s="3" t="s">
        <v>51</v>
      </c>
      <c r="C28" s="10" t="s">
        <v>57</v>
      </c>
      <c r="D28" s="11">
        <v>253500</v>
      </c>
      <c r="E28" s="11">
        <v>276500</v>
      </c>
      <c r="F28" s="11">
        <f>F163+F405++F273+F435+F449+F424</f>
        <v>199500</v>
      </c>
      <c r="G28" s="11">
        <f>G163+G405++G273+G435+G449+G424</f>
        <v>26478.200278717894</v>
      </c>
      <c r="H28" s="11">
        <f>H102</f>
        <v>2968.8599999999997</v>
      </c>
      <c r="I28" s="11">
        <f>I163+I405++I273+I435+I449+I424</f>
        <v>2654.46</v>
      </c>
      <c r="J28" s="11">
        <f>J163+J405++J273+J435+J449+J424</f>
        <v>2654.46</v>
      </c>
    </row>
    <row r="29" spans="1:12" s="5" customFormat="1" ht="16.5" customHeight="1" x14ac:dyDescent="0.2">
      <c r="B29" s="3" t="s">
        <v>52</v>
      </c>
      <c r="C29" s="10" t="s">
        <v>59</v>
      </c>
      <c r="D29" s="11">
        <f t="shared" ref="D29:E29" si="3">SUM(D27:D28)</f>
        <v>4690932.5</v>
      </c>
      <c r="E29" s="11">
        <f t="shared" si="3"/>
        <v>5006046.67</v>
      </c>
      <c r="F29" s="11">
        <f t="shared" ref="F29:J29" si="4">SUM(F27:F28)</f>
        <v>5524514.7528571431</v>
      </c>
      <c r="G29" s="11">
        <f t="shared" si="4"/>
        <v>733229.11312723369</v>
      </c>
      <c r="H29" s="11">
        <f t="shared" si="4"/>
        <v>362690.9</v>
      </c>
      <c r="I29" s="11">
        <f t="shared" si="4"/>
        <v>615237.46</v>
      </c>
      <c r="J29" s="11">
        <f t="shared" si="4"/>
        <v>615237.46</v>
      </c>
    </row>
    <row r="30" spans="1:12" s="5" customFormat="1" ht="16.5" customHeight="1" x14ac:dyDescent="0.2">
      <c r="B30" s="3" t="s">
        <v>53</v>
      </c>
      <c r="C30" s="10" t="s">
        <v>60</v>
      </c>
      <c r="D30" s="11">
        <f t="shared" ref="D30:J30" si="5">D26-D29</f>
        <v>-306000</v>
      </c>
      <c r="E30" s="11">
        <f t="shared" si="5"/>
        <v>-328596.91999999993</v>
      </c>
      <c r="F30" s="11">
        <f t="shared" si="5"/>
        <v>-91156.849999999627</v>
      </c>
      <c r="G30" s="11">
        <f t="shared" si="5"/>
        <v>-12098.593138230848</v>
      </c>
      <c r="H30" s="11">
        <f t="shared" si="5"/>
        <v>-5326.460000000021</v>
      </c>
      <c r="I30" s="11">
        <f t="shared" si="5"/>
        <v>0</v>
      </c>
      <c r="J30" s="11">
        <f t="shared" si="5"/>
        <v>0</v>
      </c>
    </row>
    <row r="31" spans="1:12" ht="16.5" customHeight="1" x14ac:dyDescent="0.2">
      <c r="B31" s="3" t="s">
        <v>54</v>
      </c>
      <c r="C31" s="10" t="s">
        <v>91</v>
      </c>
      <c r="D31" s="11">
        <v>306000</v>
      </c>
      <c r="E31" s="11">
        <v>328596.92</v>
      </c>
      <c r="F31" s="11">
        <v>91156.85</v>
      </c>
      <c r="G31" s="11">
        <f>F31/7.5345</f>
        <v>12098.593138230804</v>
      </c>
      <c r="H31" s="11">
        <v>23504.53</v>
      </c>
      <c r="I31" s="11">
        <f>E32</f>
        <v>0</v>
      </c>
      <c r="J31" s="11">
        <f>I32</f>
        <v>0</v>
      </c>
      <c r="L31" s="23"/>
    </row>
    <row r="32" spans="1:12" s="5" customFormat="1" ht="16.5" customHeight="1" x14ac:dyDescent="0.2">
      <c r="B32" s="3" t="s">
        <v>55</v>
      </c>
      <c r="C32" s="10" t="s">
        <v>61</v>
      </c>
      <c r="D32" s="11">
        <f>SUM(D30:D31)</f>
        <v>0</v>
      </c>
      <c r="E32" s="11">
        <f>SUM(E30:E31)</f>
        <v>0</v>
      </c>
      <c r="F32" s="11">
        <f t="shared" ref="F32:H32" si="6">SUM(F30:F31)</f>
        <v>3.7834979593753815E-10</v>
      </c>
      <c r="G32" s="11">
        <f t="shared" si="6"/>
        <v>-4.3655745685100555E-11</v>
      </c>
      <c r="H32" s="11">
        <f t="shared" si="6"/>
        <v>18178.069999999978</v>
      </c>
      <c r="I32" s="11">
        <f>SUM(I30:I31)</f>
        <v>0</v>
      </c>
      <c r="J32" s="11">
        <f>SUM(J30:J31)</f>
        <v>0</v>
      </c>
    </row>
    <row r="33" spans="1:12" ht="14.25" x14ac:dyDescent="0.2">
      <c r="B33" s="8"/>
      <c r="C33" s="9"/>
      <c r="D33" s="8"/>
      <c r="E33" s="8"/>
      <c r="F33" s="8"/>
      <c r="G33" s="8"/>
      <c r="H33" s="70"/>
      <c r="I33" s="8"/>
    </row>
    <row r="34" spans="1:12" ht="12.75" customHeight="1" x14ac:dyDescent="0.2">
      <c r="B34" s="8"/>
      <c r="C34" s="9"/>
      <c r="D34" s="8"/>
      <c r="E34" s="8"/>
      <c r="F34" s="8"/>
      <c r="G34" s="8"/>
      <c r="H34" s="70"/>
      <c r="I34" s="8"/>
    </row>
    <row r="35" spans="1:12" ht="6" customHeight="1" x14ac:dyDescent="0.2">
      <c r="B35" s="8"/>
      <c r="C35" s="8"/>
      <c r="D35" s="8"/>
      <c r="E35" s="8"/>
      <c r="F35" s="8"/>
      <c r="G35" s="8"/>
      <c r="H35" s="70"/>
      <c r="I35" s="8"/>
    </row>
    <row r="36" spans="1:12" ht="39" customHeight="1" x14ac:dyDescent="0.2">
      <c r="A36" s="114" t="s">
        <v>127</v>
      </c>
      <c r="B36" s="114"/>
      <c r="C36" s="114"/>
      <c r="D36" s="114"/>
      <c r="E36" s="114"/>
      <c r="F36" s="114"/>
      <c r="G36" s="114"/>
      <c r="H36" s="114"/>
      <c r="I36" s="114"/>
      <c r="K36" s="47"/>
    </row>
    <row r="37" spans="1:12" x14ac:dyDescent="0.2">
      <c r="B37" s="115" t="s">
        <v>1</v>
      </c>
      <c r="C37" s="116"/>
      <c r="D37" s="116"/>
      <c r="E37" s="116"/>
      <c r="F37" s="116"/>
      <c r="G37" s="116"/>
      <c r="H37" s="116"/>
      <c r="I37" s="116"/>
      <c r="J37" s="35"/>
      <c r="K37" s="47"/>
    </row>
    <row r="38" spans="1:12" ht="25.5" x14ac:dyDescent="0.2">
      <c r="A38" s="3" t="s">
        <v>16</v>
      </c>
      <c r="B38" s="51" t="s">
        <v>3</v>
      </c>
      <c r="C38" s="51" t="s">
        <v>128</v>
      </c>
      <c r="D38" s="3" t="s">
        <v>99</v>
      </c>
      <c r="E38" s="3" t="s">
        <v>104</v>
      </c>
      <c r="F38" s="3" t="s">
        <v>111</v>
      </c>
      <c r="G38" s="3" t="s">
        <v>110</v>
      </c>
      <c r="H38" s="3" t="s">
        <v>202</v>
      </c>
      <c r="I38" s="3" t="s">
        <v>100</v>
      </c>
      <c r="J38" s="3" t="s">
        <v>109</v>
      </c>
      <c r="K38" s="47"/>
    </row>
    <row r="39" spans="1:12" x14ac:dyDescent="0.2">
      <c r="A39" s="4"/>
      <c r="B39" s="2"/>
      <c r="C39" s="2"/>
      <c r="D39" s="3" t="s">
        <v>112</v>
      </c>
      <c r="E39" s="3" t="s">
        <v>112</v>
      </c>
      <c r="F39" s="3" t="s">
        <v>112</v>
      </c>
      <c r="G39" s="3" t="s">
        <v>113</v>
      </c>
      <c r="H39" s="3" t="s">
        <v>113</v>
      </c>
      <c r="I39" s="3" t="s">
        <v>113</v>
      </c>
      <c r="J39" s="3" t="s">
        <v>113</v>
      </c>
      <c r="K39" s="47"/>
      <c r="L39" s="23">
        <f>H42-276878.61</f>
        <v>0</v>
      </c>
    </row>
    <row r="40" spans="1:12" x14ac:dyDescent="0.2">
      <c r="A40" s="4"/>
      <c r="B40" s="2">
        <v>6</v>
      </c>
      <c r="C40" s="2" t="s">
        <v>5</v>
      </c>
      <c r="D40" s="60" t="e">
        <f>SUM(D42+D51+D54+D58+D62)</f>
        <v>#REF!</v>
      </c>
      <c r="E40" s="60" t="e">
        <f>SUM(E42+E51+E54+E58+E62)</f>
        <v>#REF!</v>
      </c>
      <c r="F40" s="60">
        <f>SUM(F42+F51+F54+F58+F62)</f>
        <v>5433357.9028571434</v>
      </c>
      <c r="G40" s="60">
        <f>SUM(G42+G51+G54+G58+G62)</f>
        <v>721130.51998900285</v>
      </c>
      <c r="H40" s="60">
        <f>SUM(H42+H51+H54+H58+H62)</f>
        <v>357364.44</v>
      </c>
      <c r="I40" s="60">
        <f t="shared" ref="I40:J40" si="7">SUM(I42+I51+I54+I58+I62)</f>
        <v>615237.46</v>
      </c>
      <c r="J40" s="60">
        <f t="shared" si="7"/>
        <v>615237.46</v>
      </c>
      <c r="K40" s="47"/>
    </row>
    <row r="41" spans="1:12" x14ac:dyDescent="0.2">
      <c r="A41" s="4"/>
      <c r="B41" s="2"/>
      <c r="C41" s="2"/>
      <c r="D41" s="60"/>
      <c r="E41" s="60"/>
      <c r="F41" s="60"/>
      <c r="G41" s="60"/>
      <c r="H41" s="60"/>
      <c r="I41" s="60"/>
      <c r="J41" s="60"/>
      <c r="K41" s="47"/>
    </row>
    <row r="42" spans="1:12" ht="15" customHeight="1" x14ac:dyDescent="0.2">
      <c r="A42" s="4"/>
      <c r="B42" s="2">
        <v>63</v>
      </c>
      <c r="C42" s="2" t="s">
        <v>46</v>
      </c>
      <c r="D42" s="60" t="e">
        <f>SUM(D43:D48)</f>
        <v>#REF!</v>
      </c>
      <c r="E42" s="60" t="e">
        <f>SUM(E43:E48)</f>
        <v>#REF!</v>
      </c>
      <c r="F42" s="60">
        <f>SUM(F43:F48)</f>
        <v>3695595.0928571429</v>
      </c>
      <c r="G42" s="60">
        <f>SUM(G43:G48)</f>
        <v>490489.75948731072</v>
      </c>
      <c r="H42" s="60">
        <f>SUM(H43:H48)</f>
        <v>276878.61</v>
      </c>
      <c r="I42" s="60">
        <f t="shared" ref="I42:J42" si="8">SUM(I43:I48)</f>
        <v>477084.32999999996</v>
      </c>
      <c r="J42" s="60">
        <f t="shared" si="8"/>
        <v>477084.32999999996</v>
      </c>
      <c r="K42" s="47"/>
    </row>
    <row r="43" spans="1:12" ht="15" customHeight="1" x14ac:dyDescent="0.2">
      <c r="A43" s="4">
        <v>63</v>
      </c>
      <c r="B43" s="4"/>
      <c r="C43" s="4" t="s">
        <v>117</v>
      </c>
      <c r="D43" s="61" t="e">
        <f>D312</f>
        <v>#REF!</v>
      </c>
      <c r="E43" s="61" t="e">
        <f>E312</f>
        <v>#REF!</v>
      </c>
      <c r="F43" s="61">
        <f>F312</f>
        <v>3000</v>
      </c>
      <c r="G43" s="61">
        <f>G312</f>
        <v>398.16842524387812</v>
      </c>
      <c r="H43" s="61">
        <f>H312</f>
        <v>0</v>
      </c>
      <c r="I43" s="61">
        <f t="shared" ref="I43:J43" si="9">I312</f>
        <v>398.17</v>
      </c>
      <c r="J43" s="61">
        <f t="shared" si="9"/>
        <v>398.17</v>
      </c>
      <c r="K43" s="47"/>
    </row>
    <row r="44" spans="1:12" ht="15" customHeight="1" x14ac:dyDescent="0.2">
      <c r="A44" s="4">
        <v>52</v>
      </c>
      <c r="B44" s="4"/>
      <c r="C44" s="4" t="s">
        <v>199</v>
      </c>
      <c r="D44" s="61"/>
      <c r="E44" s="61"/>
      <c r="F44" s="61"/>
      <c r="G44" s="61"/>
      <c r="H44" s="61">
        <f>H438+H440</f>
        <v>1954.62</v>
      </c>
      <c r="I44" s="61"/>
      <c r="J44" s="61"/>
      <c r="K44" s="47"/>
    </row>
    <row r="45" spans="1:12" x14ac:dyDescent="0.2">
      <c r="A45" s="4">
        <v>53</v>
      </c>
      <c r="B45" s="4"/>
      <c r="C45" s="4" t="s">
        <v>118</v>
      </c>
      <c r="D45" s="61">
        <f>D167+D290+D294+D268+D271+D433</f>
        <v>3263250</v>
      </c>
      <c r="E45" s="61">
        <f>E167+E290+E294+E268+E271+E433</f>
        <v>3392750</v>
      </c>
      <c r="F45" s="61">
        <f>F167+F268+F271+F318+F433</f>
        <v>3356750</v>
      </c>
      <c r="G45" s="61">
        <f>G167+G268+G271+G318+G433</f>
        <v>445517.287145796</v>
      </c>
      <c r="H45" s="61">
        <v>268706.52</v>
      </c>
      <c r="I45" s="61">
        <f>I167+I268+I271+I318+I433</f>
        <v>445517.27999999997</v>
      </c>
      <c r="J45" s="61">
        <f>J167+J268+J271+J318+J433</f>
        <v>445517.27999999997</v>
      </c>
      <c r="K45" s="47"/>
    </row>
    <row r="46" spans="1:12" x14ac:dyDescent="0.2">
      <c r="A46" s="4">
        <v>55</v>
      </c>
      <c r="B46" s="4"/>
      <c r="C46" s="4" t="s">
        <v>119</v>
      </c>
      <c r="D46" s="61">
        <f>D220+D224+D247+D238+D262+D276+D286+D305+D424</f>
        <v>150400</v>
      </c>
      <c r="E46" s="61">
        <f>E220+E224+E247+E238+E262+E276+E286+E305+E424</f>
        <v>170400</v>
      </c>
      <c r="F46" s="61">
        <f>F220+F224+F247+F238+F262+F276+F286+F305+F424</f>
        <v>242341.94285714289</v>
      </c>
      <c r="G46" s="61">
        <f>G220+G224+G247+G238+G262+G276+G286+G305+G424</f>
        <v>32164.303252656828</v>
      </c>
      <c r="H46" s="61">
        <v>5974.87</v>
      </c>
      <c r="I46" s="61">
        <f>I220+I224+I247+I238+I262+I276+I286+I305+I424</f>
        <v>31168.879999999997</v>
      </c>
      <c r="J46" s="61">
        <f>J220+J224+J247+J238+J262+J276+J286+J305+J424</f>
        <v>31168.879999999997</v>
      </c>
      <c r="K46" s="47"/>
    </row>
    <row r="47" spans="1:12" x14ac:dyDescent="0.2">
      <c r="A47" s="4">
        <v>58</v>
      </c>
      <c r="B47" s="4"/>
      <c r="C47" s="4" t="s">
        <v>206</v>
      </c>
      <c r="D47" s="61"/>
      <c r="E47" s="61"/>
      <c r="F47" s="61"/>
      <c r="G47" s="61"/>
      <c r="H47" s="61">
        <f>H299</f>
        <v>242.6</v>
      </c>
      <c r="I47" s="61"/>
      <c r="J47" s="61"/>
      <c r="K47" s="47"/>
    </row>
    <row r="48" spans="1:12" x14ac:dyDescent="0.2">
      <c r="A48" s="4">
        <v>51</v>
      </c>
      <c r="B48" s="4"/>
      <c r="C48" s="4" t="s">
        <v>120</v>
      </c>
      <c r="D48" s="61">
        <f>D456+D465</f>
        <v>117236.86</v>
      </c>
      <c r="E48" s="61">
        <f>E456+E465</f>
        <v>63500</v>
      </c>
      <c r="F48" s="61">
        <f>F465</f>
        <v>93503.15</v>
      </c>
      <c r="G48" s="61">
        <f>G465</f>
        <v>12410.000663614041</v>
      </c>
      <c r="H48" s="61"/>
      <c r="I48" s="61">
        <f t="shared" ref="I48:J48" si="10">I465</f>
        <v>0</v>
      </c>
      <c r="J48" s="61">
        <f t="shared" si="10"/>
        <v>0</v>
      </c>
      <c r="K48" s="47"/>
    </row>
    <row r="49" spans="1:13" hidden="1" x14ac:dyDescent="0.2">
      <c r="A49" s="4"/>
      <c r="B49" s="4">
        <v>638</v>
      </c>
      <c r="C49" s="4" t="s">
        <v>47</v>
      </c>
      <c r="D49" s="61">
        <f>D323+D456+D465</f>
        <v>117236.86</v>
      </c>
      <c r="E49" s="61">
        <f>E323+E456+E465</f>
        <v>63500</v>
      </c>
      <c r="F49" s="61">
        <f>F323</f>
        <v>0</v>
      </c>
      <c r="G49" s="61">
        <f>G323</f>
        <v>0</v>
      </c>
      <c r="H49" s="61">
        <f>H323</f>
        <v>0</v>
      </c>
      <c r="I49" s="60"/>
      <c r="J49" s="60"/>
      <c r="K49" s="47"/>
    </row>
    <row r="50" spans="1:13" x14ac:dyDescent="0.2">
      <c r="A50" s="4"/>
      <c r="B50" s="2"/>
      <c r="C50" s="2"/>
      <c r="D50" s="61"/>
      <c r="E50" s="61"/>
      <c r="F50" s="61"/>
      <c r="G50" s="61"/>
      <c r="H50" s="61"/>
      <c r="I50" s="62"/>
      <c r="J50" s="62"/>
      <c r="K50" s="47"/>
    </row>
    <row r="51" spans="1:13" x14ac:dyDescent="0.2">
      <c r="A51" s="4"/>
      <c r="B51" s="2">
        <v>64</v>
      </c>
      <c r="C51" s="2" t="s">
        <v>7</v>
      </c>
      <c r="D51" s="60">
        <f>D52</f>
        <v>150</v>
      </c>
      <c r="E51" s="60">
        <f>E52</f>
        <v>150</v>
      </c>
      <c r="F51" s="60">
        <f>F52</f>
        <v>40</v>
      </c>
      <c r="G51" s="60">
        <f>G52</f>
        <v>5.3089123365850419</v>
      </c>
      <c r="H51" s="60">
        <f>H52</f>
        <v>1.36</v>
      </c>
      <c r="I51" s="60">
        <v>5.31</v>
      </c>
      <c r="J51" s="60">
        <f>I51</f>
        <v>5.31</v>
      </c>
      <c r="K51" s="47"/>
    </row>
    <row r="52" spans="1:13" x14ac:dyDescent="0.2">
      <c r="A52" s="4">
        <v>32</v>
      </c>
      <c r="B52" s="4"/>
      <c r="C52" s="4" t="s">
        <v>121</v>
      </c>
      <c r="D52" s="61">
        <v>150</v>
      </c>
      <c r="E52" s="61">
        <v>150</v>
      </c>
      <c r="F52" s="61">
        <v>40</v>
      </c>
      <c r="G52" s="36">
        <f>F52/7.5345</f>
        <v>5.3089123365850419</v>
      </c>
      <c r="H52" s="36">
        <v>1.36</v>
      </c>
      <c r="I52" s="61">
        <v>5.31</v>
      </c>
      <c r="J52" s="61">
        <f>I52</f>
        <v>5.31</v>
      </c>
      <c r="K52" s="47"/>
    </row>
    <row r="53" spans="1:13" x14ac:dyDescent="0.2">
      <c r="A53" s="4"/>
      <c r="B53" s="4"/>
      <c r="C53" s="4"/>
      <c r="D53" s="61"/>
      <c r="E53" s="61"/>
      <c r="F53" s="61"/>
      <c r="G53" s="61"/>
      <c r="H53" s="61"/>
      <c r="I53" s="61"/>
      <c r="J53" s="61"/>
      <c r="K53" s="47"/>
    </row>
    <row r="54" spans="1:13" x14ac:dyDescent="0.2">
      <c r="A54" s="4"/>
      <c r="B54" s="2">
        <v>65</v>
      </c>
      <c r="C54" s="2" t="s">
        <v>49</v>
      </c>
      <c r="D54" s="60">
        <f>D55</f>
        <v>132600</v>
      </c>
      <c r="E54" s="60">
        <f>E55</f>
        <v>132600</v>
      </c>
      <c r="F54" s="60">
        <f>F55</f>
        <v>165815.6</v>
      </c>
      <c r="G54" s="60">
        <f>G55</f>
        <v>22007.512110956268</v>
      </c>
      <c r="H54" s="60">
        <f>SUM(H55:H56)</f>
        <v>10070.130000000001</v>
      </c>
      <c r="I54" s="60">
        <f>I230+I234+I215</f>
        <v>24007.51</v>
      </c>
      <c r="J54" s="60">
        <f>J230+J234+J215</f>
        <v>24007.51</v>
      </c>
      <c r="K54" s="47"/>
      <c r="M54" s="23"/>
    </row>
    <row r="55" spans="1:13" ht="14.25" customHeight="1" x14ac:dyDescent="0.2">
      <c r="A55" s="4">
        <v>47</v>
      </c>
      <c r="B55" s="4"/>
      <c r="C55" s="4" t="s">
        <v>122</v>
      </c>
      <c r="D55" s="61">
        <f>D215+D229</f>
        <v>132600</v>
      </c>
      <c r="E55" s="61">
        <f>E215+E229</f>
        <v>132600</v>
      </c>
      <c r="F55" s="61">
        <f>F215+F229</f>
        <v>165815.6</v>
      </c>
      <c r="G55" s="61">
        <f>G215+G229</f>
        <v>22007.512110956268</v>
      </c>
      <c r="H55" s="61">
        <v>5928.64</v>
      </c>
      <c r="I55" s="61">
        <f>I215+I229</f>
        <v>24007.51</v>
      </c>
      <c r="J55" s="61">
        <f>J215+J229</f>
        <v>24007.51</v>
      </c>
      <c r="K55" s="47"/>
    </row>
    <row r="56" spans="1:13" ht="14.25" customHeight="1" x14ac:dyDescent="0.2">
      <c r="A56" s="4">
        <v>62</v>
      </c>
      <c r="B56" s="4"/>
      <c r="C56" s="4" t="s">
        <v>207</v>
      </c>
      <c r="D56" s="61"/>
      <c r="E56" s="61"/>
      <c r="F56" s="61"/>
      <c r="G56" s="61"/>
      <c r="H56" s="61">
        <v>4141.49</v>
      </c>
      <c r="I56" s="61"/>
      <c r="J56" s="61"/>
      <c r="K56" s="47"/>
    </row>
    <row r="57" spans="1:13" x14ac:dyDescent="0.2">
      <c r="A57" s="4"/>
      <c r="B57" s="4"/>
      <c r="C57" s="4"/>
      <c r="D57" s="61"/>
      <c r="E57" s="61"/>
      <c r="F57" s="61"/>
      <c r="G57" s="61"/>
      <c r="H57" s="61"/>
      <c r="I57" s="61"/>
      <c r="J57" s="61"/>
      <c r="K57" s="47"/>
    </row>
    <row r="58" spans="1:13" x14ac:dyDescent="0.2">
      <c r="A58" s="4"/>
      <c r="B58" s="2">
        <v>66</v>
      </c>
      <c r="C58" s="2" t="s">
        <v>48</v>
      </c>
      <c r="D58" s="60">
        <f>SUM(D59:D60)</f>
        <v>69850</v>
      </c>
      <c r="E58" s="60">
        <f>SUM(E59:E60)</f>
        <v>71700</v>
      </c>
      <c r="F58" s="60">
        <f>SUM(F59:F60)</f>
        <v>54700</v>
      </c>
      <c r="G58" s="60">
        <f>SUM(G59:G60)</f>
        <v>7259.9376202800449</v>
      </c>
      <c r="H58" s="60">
        <f>SUM(H59:H60)</f>
        <v>8567.4</v>
      </c>
      <c r="I58" s="60">
        <v>9496.31</v>
      </c>
      <c r="J58" s="60">
        <f>I58</f>
        <v>9496.31</v>
      </c>
      <c r="K58" s="47"/>
    </row>
    <row r="59" spans="1:13" x14ac:dyDescent="0.2">
      <c r="A59" s="4">
        <v>32</v>
      </c>
      <c r="B59" s="4"/>
      <c r="C59" s="4" t="s">
        <v>121</v>
      </c>
      <c r="D59" s="61">
        <v>69850</v>
      </c>
      <c r="E59" s="61">
        <v>71700</v>
      </c>
      <c r="F59" s="61">
        <v>54700</v>
      </c>
      <c r="G59" s="36">
        <f>F59/7.5345</f>
        <v>7259.9376202800449</v>
      </c>
      <c r="H59" s="36">
        <v>8567.4</v>
      </c>
      <c r="I59" s="61">
        <v>9496.31</v>
      </c>
      <c r="J59" s="61">
        <v>9496.31</v>
      </c>
      <c r="K59" s="47"/>
    </row>
    <row r="60" spans="1:13" hidden="1" x14ac:dyDescent="0.2">
      <c r="A60" s="4"/>
      <c r="B60" s="4">
        <v>663</v>
      </c>
      <c r="C60" s="4" t="s">
        <v>81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0"/>
      <c r="J60" s="60"/>
      <c r="K60" s="47"/>
    </row>
    <row r="61" spans="1:13" x14ac:dyDescent="0.2">
      <c r="A61" s="4"/>
      <c r="B61" s="4"/>
      <c r="C61" s="4"/>
      <c r="D61" s="61"/>
      <c r="E61" s="61"/>
      <c r="F61" s="61"/>
      <c r="G61" s="61"/>
      <c r="H61" s="61"/>
      <c r="I61" s="60"/>
      <c r="J61" s="60"/>
      <c r="K61" s="47"/>
    </row>
    <row r="62" spans="1:13" x14ac:dyDescent="0.2">
      <c r="A62" s="4"/>
      <c r="B62" s="2">
        <v>67</v>
      </c>
      <c r="C62" s="2" t="s">
        <v>6</v>
      </c>
      <c r="D62" s="60">
        <f>SUM(D63:D64)</f>
        <v>638445.64</v>
      </c>
      <c r="E62" s="60">
        <f>SUM(E63:E64)</f>
        <v>833349.75</v>
      </c>
      <c r="F62" s="60">
        <f>SUM(F63:F65)</f>
        <v>1517207.21</v>
      </c>
      <c r="G62" s="60">
        <f>SUM(G63:G65)</f>
        <v>201368.0018581193</v>
      </c>
      <c r="H62" s="60">
        <f>SUM(H63:H65)</f>
        <v>61846.94</v>
      </c>
      <c r="I62" s="60">
        <f t="shared" ref="I62:J62" si="11">SUM(I63:I65)</f>
        <v>104644</v>
      </c>
      <c r="J62" s="60">
        <f t="shared" si="11"/>
        <v>104644</v>
      </c>
      <c r="K62" s="47"/>
    </row>
    <row r="63" spans="1:13" x14ac:dyDescent="0.2">
      <c r="A63" s="4">
        <v>11</v>
      </c>
      <c r="B63" s="4"/>
      <c r="C63" s="4" t="s">
        <v>123</v>
      </c>
      <c r="D63" s="61">
        <f>D182+D191+D367</f>
        <v>138451.64000000001</v>
      </c>
      <c r="E63" s="61">
        <f>E182+E191+E367</f>
        <v>187161.5</v>
      </c>
      <c r="F63" s="61">
        <f>F182+F191+F367+F429+F456</f>
        <v>214755.86</v>
      </c>
      <c r="G63" s="61">
        <f>G182+G191+G367+G429+G456</f>
        <v>28503.000862698256</v>
      </c>
      <c r="H63" s="61">
        <f>H182+H191+H209+557.52+H429+H456</f>
        <v>18265.190000000002</v>
      </c>
      <c r="I63" s="61">
        <f>I182+I191+I367+I429+I456</f>
        <v>24189</v>
      </c>
      <c r="J63" s="61">
        <f>J182+J191+J367+J429+J456</f>
        <v>24189</v>
      </c>
      <c r="K63" s="47"/>
      <c r="M63" s="21"/>
    </row>
    <row r="64" spans="1:13" x14ac:dyDescent="0.2">
      <c r="A64" s="4">
        <v>48</v>
      </c>
      <c r="B64" s="63"/>
      <c r="C64" s="4" t="s">
        <v>124</v>
      </c>
      <c r="D64" s="61">
        <f>D137+D147+D391</f>
        <v>499994</v>
      </c>
      <c r="E64" s="61">
        <f>E137+E147+E391</f>
        <v>646188.25</v>
      </c>
      <c r="F64" s="61">
        <f>F137+F147+F391</f>
        <v>1208948.2</v>
      </c>
      <c r="G64" s="61">
        <f>G137+G147+G391</f>
        <v>160455.00033180701</v>
      </c>
      <c r="H64" s="61">
        <v>33197.14</v>
      </c>
      <c r="I64" s="61">
        <f>I137+I147+I391</f>
        <v>80455</v>
      </c>
      <c r="J64" s="61">
        <f>J137+J147+J391</f>
        <v>80455</v>
      </c>
      <c r="K64" s="47"/>
      <c r="M64" s="21"/>
    </row>
    <row r="65" spans="1:13" x14ac:dyDescent="0.2">
      <c r="A65" s="4">
        <v>51</v>
      </c>
      <c r="B65" s="63"/>
      <c r="C65" s="4" t="s">
        <v>125</v>
      </c>
      <c r="D65" s="61"/>
      <c r="E65" s="61"/>
      <c r="F65" s="61">
        <f>F465</f>
        <v>93503.15</v>
      </c>
      <c r="G65" s="61">
        <f>G465</f>
        <v>12410.000663614041</v>
      </c>
      <c r="H65" s="61">
        <v>10384.61</v>
      </c>
      <c r="I65" s="61">
        <f>I465</f>
        <v>0</v>
      </c>
      <c r="J65" s="61">
        <f>J465</f>
        <v>0</v>
      </c>
      <c r="K65" s="47"/>
      <c r="M65" s="21"/>
    </row>
    <row r="66" spans="1:13" x14ac:dyDescent="0.2">
      <c r="A66" s="4"/>
      <c r="B66" s="22"/>
      <c r="C66" s="4"/>
      <c r="D66" s="61"/>
      <c r="E66" s="61"/>
      <c r="F66" s="61"/>
      <c r="G66" s="61"/>
      <c r="H66" s="61"/>
      <c r="I66" s="60"/>
      <c r="J66" s="60"/>
      <c r="K66" s="47"/>
    </row>
    <row r="67" spans="1:13" ht="12.75" customHeight="1" x14ac:dyDescent="0.2">
      <c r="A67" s="4"/>
      <c r="B67" s="117" t="s">
        <v>174</v>
      </c>
      <c r="C67" s="118"/>
      <c r="D67" s="60" t="e">
        <f>D40</f>
        <v>#REF!</v>
      </c>
      <c r="E67" s="60" t="e">
        <f>E40</f>
        <v>#REF!</v>
      </c>
      <c r="F67" s="60">
        <f>F40</f>
        <v>5433357.9028571434</v>
      </c>
      <c r="G67" s="60">
        <f>G40</f>
        <v>721130.51998900285</v>
      </c>
      <c r="H67" s="60">
        <f>H40</f>
        <v>357364.44</v>
      </c>
      <c r="I67" s="60">
        <f t="shared" ref="I67:J67" si="12">I40</f>
        <v>615237.46</v>
      </c>
      <c r="J67" s="60">
        <f t="shared" si="12"/>
        <v>615237.46</v>
      </c>
      <c r="K67" s="47"/>
      <c r="L67" s="23"/>
      <c r="M67" s="23"/>
    </row>
    <row r="68" spans="1:13" ht="12.75" customHeight="1" x14ac:dyDescent="0.2">
      <c r="A68" s="4"/>
      <c r="B68" s="64"/>
      <c r="C68" s="65"/>
      <c r="D68" s="60"/>
      <c r="E68" s="60"/>
      <c r="F68" s="60"/>
      <c r="G68" s="60"/>
      <c r="H68" s="60"/>
      <c r="I68" s="60"/>
      <c r="J68" s="60"/>
      <c r="K68" s="47"/>
      <c r="L68" s="23"/>
      <c r="M68" s="23"/>
    </row>
    <row r="69" spans="1:13" ht="12.75" customHeight="1" x14ac:dyDescent="0.2">
      <c r="A69" s="4"/>
      <c r="B69" s="2">
        <v>3</v>
      </c>
      <c r="C69" s="2" t="s">
        <v>129</v>
      </c>
      <c r="D69" s="60" t="e">
        <f>SUM(D71+D78+D90+D104+#REF!)</f>
        <v>#REF!</v>
      </c>
      <c r="E69" s="60" t="e">
        <f>SUM(E71+E78+E90+E104+#REF!)</f>
        <v>#REF!</v>
      </c>
      <c r="F69" s="60">
        <f>SUM(F71+F78+F90+F95)</f>
        <v>5323357.1628571432</v>
      </c>
      <c r="G69" s="60">
        <f t="shared" ref="G69:J69" si="13">SUM(G71+G78+G90+G95)</f>
        <v>706530.91284851579</v>
      </c>
      <c r="H69" s="60">
        <f>SUM(H71+H78+H90+H95+H99)</f>
        <v>363337.96</v>
      </c>
      <c r="I69" s="60">
        <f t="shared" si="13"/>
        <v>610836.69000000006</v>
      </c>
      <c r="J69" s="60">
        <f t="shared" si="13"/>
        <v>610836.69000000006</v>
      </c>
      <c r="K69" s="47"/>
      <c r="L69" s="23"/>
      <c r="M69" s="23"/>
    </row>
    <row r="70" spans="1:13" ht="12.75" customHeight="1" x14ac:dyDescent="0.2">
      <c r="A70" s="4"/>
      <c r="B70" s="2"/>
      <c r="C70" s="2"/>
      <c r="D70" s="60"/>
      <c r="E70" s="60"/>
      <c r="F70" s="60"/>
      <c r="G70" s="60"/>
      <c r="H70" s="60"/>
      <c r="I70" s="60"/>
      <c r="J70" s="60"/>
      <c r="K70" s="47"/>
      <c r="L70" s="23"/>
      <c r="M70" s="23"/>
    </row>
    <row r="71" spans="1:13" ht="12.75" customHeight="1" x14ac:dyDescent="0.2">
      <c r="A71" s="4"/>
      <c r="B71" s="2">
        <v>31</v>
      </c>
      <c r="C71" s="2" t="s">
        <v>17</v>
      </c>
      <c r="D71" s="60">
        <f>SUM(D72:D75)</f>
        <v>3158175</v>
      </c>
      <c r="E71" s="60">
        <f t="shared" ref="E71" si="14">SUM(E72:E75)</f>
        <v>3217253.28</v>
      </c>
      <c r="F71" s="60">
        <f>SUM(F72:F76)</f>
        <v>3333894.1328571429</v>
      </c>
      <c r="G71" s="60">
        <f t="shared" ref="G71:J71" si="15">SUM(G72:G76)</f>
        <v>442483.79226984439</v>
      </c>
      <c r="H71" s="60">
        <f t="shared" si="15"/>
        <v>251767.65</v>
      </c>
      <c r="I71" s="60">
        <f t="shared" si="15"/>
        <v>426688.85000000003</v>
      </c>
      <c r="J71" s="60">
        <f t="shared" si="15"/>
        <v>426688.85000000003</v>
      </c>
      <c r="K71" s="47"/>
      <c r="L71" s="23">
        <f>H71-251767.65</f>
        <v>0</v>
      </c>
      <c r="M71" s="23"/>
    </row>
    <row r="72" spans="1:13" ht="12.75" customHeight="1" x14ac:dyDescent="0.2">
      <c r="A72" s="4">
        <v>11</v>
      </c>
      <c r="B72" s="4"/>
      <c r="C72" s="4" t="s">
        <v>123</v>
      </c>
      <c r="D72" s="61">
        <f>E368+D457</f>
        <v>20880</v>
      </c>
      <c r="E72" s="61">
        <f>F368+E457</f>
        <v>26454.6</v>
      </c>
      <c r="F72" s="61">
        <f>F368+F457</f>
        <v>30503.839999999997</v>
      </c>
      <c r="G72" s="61">
        <f>G368+G457</f>
        <v>4048.5553122304063</v>
      </c>
      <c r="H72" s="61">
        <f>H368+H457</f>
        <v>0</v>
      </c>
      <c r="I72" s="61">
        <f>I368+I457</f>
        <v>0</v>
      </c>
      <c r="J72" s="61">
        <f>J368+J457</f>
        <v>0</v>
      </c>
      <c r="K72" s="47"/>
      <c r="L72" s="23"/>
      <c r="M72" s="23"/>
    </row>
    <row r="73" spans="1:13" ht="12.75" customHeight="1" x14ac:dyDescent="0.2">
      <c r="A73" s="4">
        <v>47</v>
      </c>
      <c r="B73" s="4"/>
      <c r="C73" s="4" t="s">
        <v>122</v>
      </c>
      <c r="D73" s="61">
        <f t="shared" ref="D73:J73" si="16">D230</f>
        <v>44000</v>
      </c>
      <c r="E73" s="61">
        <f t="shared" si="16"/>
        <v>44000</v>
      </c>
      <c r="F73" s="61">
        <f t="shared" si="16"/>
        <v>64420</v>
      </c>
      <c r="G73" s="61">
        <f t="shared" si="16"/>
        <v>8550.0033180702103</v>
      </c>
      <c r="H73" s="61">
        <f t="shared" si="16"/>
        <v>2921.75</v>
      </c>
      <c r="I73" s="61">
        <f t="shared" si="16"/>
        <v>8550</v>
      </c>
      <c r="J73" s="61">
        <f t="shared" si="16"/>
        <v>8550</v>
      </c>
      <c r="K73" s="47"/>
      <c r="L73" s="23"/>
      <c r="M73" s="23"/>
    </row>
    <row r="74" spans="1:13" ht="12.75" customHeight="1" x14ac:dyDescent="0.2">
      <c r="A74" s="4">
        <v>51</v>
      </c>
      <c r="B74" s="63"/>
      <c r="C74" s="4" t="s">
        <v>125</v>
      </c>
      <c r="D74" s="61">
        <f>D466</f>
        <v>89545</v>
      </c>
      <c r="E74" s="61">
        <f t="shared" ref="E74:J74" si="17">E466</f>
        <v>51548.68</v>
      </c>
      <c r="F74" s="61">
        <f t="shared" si="17"/>
        <v>88503.15</v>
      </c>
      <c r="G74" s="61">
        <f t="shared" si="17"/>
        <v>11746.386621540911</v>
      </c>
      <c r="H74" s="61">
        <f t="shared" si="17"/>
        <v>8528.49</v>
      </c>
      <c r="I74" s="61">
        <f t="shared" si="17"/>
        <v>0</v>
      </c>
      <c r="J74" s="61">
        <f t="shared" si="17"/>
        <v>0</v>
      </c>
      <c r="K74" s="47"/>
      <c r="L74" s="23"/>
      <c r="M74" s="23"/>
    </row>
    <row r="75" spans="1:13" ht="12.75" customHeight="1" x14ac:dyDescent="0.2">
      <c r="A75" s="4">
        <v>53</v>
      </c>
      <c r="B75" s="4"/>
      <c r="C75" s="4" t="s">
        <v>118</v>
      </c>
      <c r="D75" s="61">
        <f>D168</f>
        <v>3003750</v>
      </c>
      <c r="E75" s="61">
        <f>E168</f>
        <v>3095250</v>
      </c>
      <c r="F75" s="61">
        <f>F168</f>
        <v>3095250</v>
      </c>
      <c r="G75" s="61">
        <f>G168</f>
        <v>410810.27274537127</v>
      </c>
      <c r="H75" s="61">
        <f>H168+4031.03</f>
        <v>237395.66</v>
      </c>
      <c r="I75" s="61">
        <f>I168</f>
        <v>410810.27</v>
      </c>
      <c r="J75" s="61">
        <f>J168</f>
        <v>410810.27</v>
      </c>
      <c r="K75" s="47"/>
      <c r="L75" s="23"/>
      <c r="M75" s="23"/>
    </row>
    <row r="76" spans="1:13" ht="12.75" customHeight="1" x14ac:dyDescent="0.2">
      <c r="A76" s="4">
        <v>55</v>
      </c>
      <c r="B76" s="4"/>
      <c r="C76" s="4" t="s">
        <v>119</v>
      </c>
      <c r="D76" s="61"/>
      <c r="E76" s="61"/>
      <c r="F76" s="61">
        <f>F239+F248</f>
        <v>55217.142857142855</v>
      </c>
      <c r="G76" s="61">
        <f t="shared" ref="G76:J76" si="18">G239+G248</f>
        <v>7328.5742726316093</v>
      </c>
      <c r="H76" s="61">
        <f t="shared" si="18"/>
        <v>2921.75</v>
      </c>
      <c r="I76" s="61">
        <f t="shared" si="18"/>
        <v>7328.58</v>
      </c>
      <c r="J76" s="61">
        <f t="shared" si="18"/>
        <v>7328.58</v>
      </c>
      <c r="K76" s="47"/>
      <c r="L76" s="23"/>
      <c r="M76" s="23"/>
    </row>
    <row r="77" spans="1:13" ht="12.75" customHeight="1" x14ac:dyDescent="0.2">
      <c r="A77" s="4"/>
      <c r="B77" s="4"/>
      <c r="C77" s="4"/>
      <c r="D77" s="61"/>
      <c r="E77" s="61"/>
      <c r="F77" s="61"/>
      <c r="G77" s="61"/>
      <c r="H77" s="61"/>
      <c r="I77" s="60"/>
      <c r="J77" s="60"/>
      <c r="K77" s="47"/>
      <c r="L77" s="23"/>
      <c r="M77" s="23"/>
    </row>
    <row r="78" spans="1:13" ht="12.75" customHeight="1" x14ac:dyDescent="0.2">
      <c r="A78" s="4"/>
      <c r="B78" s="2">
        <v>32</v>
      </c>
      <c r="C78" s="2" t="s">
        <v>11</v>
      </c>
      <c r="D78" s="60">
        <f>SUM(D79:D88)</f>
        <v>0</v>
      </c>
      <c r="E78" s="60">
        <f t="shared" ref="E78" si="19">SUM(E79:E88)</f>
        <v>0</v>
      </c>
      <c r="F78" s="60">
        <f>SUM(F79:F88)</f>
        <v>1444375.1</v>
      </c>
      <c r="G78" s="60">
        <f t="shared" ref="G78:J78" si="20">SUM(G79:G88)</f>
        <v>191701.51967615631</v>
      </c>
      <c r="H78" s="60">
        <f t="shared" si="20"/>
        <v>74013.290000000008</v>
      </c>
      <c r="I78" s="60">
        <f t="shared" si="20"/>
        <v>111802.25</v>
      </c>
      <c r="J78" s="60">
        <f t="shared" si="20"/>
        <v>111802.25</v>
      </c>
      <c r="K78" s="47"/>
      <c r="L78" s="23">
        <f>H78-74013.29</f>
        <v>0</v>
      </c>
      <c r="M78" s="23"/>
    </row>
    <row r="79" spans="1:13" ht="12.75" customHeight="1" x14ac:dyDescent="0.2">
      <c r="A79" s="4">
        <v>11</v>
      </c>
      <c r="B79" s="4"/>
      <c r="C79" s="4" t="s">
        <v>123</v>
      </c>
      <c r="D79" s="61" t="s">
        <v>130</v>
      </c>
      <c r="E79" s="61"/>
      <c r="F79" s="61">
        <f>F182+F461</f>
        <v>182594.43</v>
      </c>
      <c r="G79" s="61">
        <f>G182+G461</f>
        <v>24234.445550467848</v>
      </c>
      <c r="H79" s="61">
        <f>H182+H210+H461+H371</f>
        <v>18132.47</v>
      </c>
      <c r="I79" s="61">
        <f>I182+I461</f>
        <v>23969</v>
      </c>
      <c r="J79" s="61">
        <f>J182+J461</f>
        <v>23969</v>
      </c>
      <c r="K79" s="47"/>
      <c r="L79" s="23"/>
      <c r="M79" s="23"/>
    </row>
    <row r="80" spans="1:13" ht="12.75" customHeight="1" x14ac:dyDescent="0.2">
      <c r="A80" s="4">
        <v>32</v>
      </c>
      <c r="B80" s="4"/>
      <c r="C80" s="4" t="s">
        <v>121</v>
      </c>
      <c r="D80" s="61"/>
      <c r="E80" s="61"/>
      <c r="F80" s="61">
        <f>F156</f>
        <v>70900</v>
      </c>
      <c r="G80" s="61">
        <f t="shared" ref="G80:J80" si="21">G156</f>
        <v>9410.0471165969866</v>
      </c>
      <c r="H80" s="61">
        <f t="shared" si="21"/>
        <v>9319.4799999999977</v>
      </c>
      <c r="I80" s="61">
        <f t="shared" si="21"/>
        <v>9435.26</v>
      </c>
      <c r="J80" s="61">
        <f t="shared" si="21"/>
        <v>9435.26</v>
      </c>
      <c r="K80" s="47"/>
      <c r="L80" s="23"/>
      <c r="M80" s="23"/>
    </row>
    <row r="81" spans="1:13" ht="12.75" customHeight="1" x14ac:dyDescent="0.2">
      <c r="A81" s="4">
        <v>47</v>
      </c>
      <c r="B81" s="4"/>
      <c r="C81" s="4" t="s">
        <v>122</v>
      </c>
      <c r="D81" s="61"/>
      <c r="E81" s="61"/>
      <c r="F81" s="61">
        <f>F215+F234</f>
        <v>101395.6</v>
      </c>
      <c r="G81" s="61">
        <f>G215+G234</f>
        <v>13457.508792886056</v>
      </c>
      <c r="H81" s="61">
        <f>H215+H234</f>
        <v>1833.8000000000002</v>
      </c>
      <c r="I81" s="61">
        <f>I215+I234</f>
        <v>15457.509999999998</v>
      </c>
      <c r="J81" s="61">
        <f>J215+J234</f>
        <v>15457.509999999998</v>
      </c>
      <c r="K81" s="47"/>
      <c r="L81" s="23"/>
      <c r="M81" s="23"/>
    </row>
    <row r="82" spans="1:13" ht="12.75" customHeight="1" x14ac:dyDescent="0.2">
      <c r="A82" s="4">
        <v>48</v>
      </c>
      <c r="B82" s="63"/>
      <c r="C82" s="4" t="s">
        <v>124</v>
      </c>
      <c r="D82" s="61"/>
      <c r="E82" s="61"/>
      <c r="F82" s="61">
        <f>F138+F148+F392</f>
        <v>719360.27</v>
      </c>
      <c r="G82" s="61">
        <f>G138+G148+G392</f>
        <v>95475.515296303667</v>
      </c>
      <c r="H82" s="61">
        <f>H138+H148+H392</f>
        <v>7102.6200000000008</v>
      </c>
      <c r="I82" s="61">
        <f>I138+I148+I392</f>
        <v>15475.52</v>
      </c>
      <c r="J82" s="61">
        <f>J138+J148+J392</f>
        <v>15475.52</v>
      </c>
      <c r="K82" s="47"/>
      <c r="L82" s="23"/>
      <c r="M82" s="23"/>
    </row>
    <row r="83" spans="1:13" ht="12.75" customHeight="1" x14ac:dyDescent="0.2">
      <c r="A83" s="4">
        <v>51</v>
      </c>
      <c r="B83" s="63"/>
      <c r="C83" s="4" t="s">
        <v>125</v>
      </c>
      <c r="D83" s="61"/>
      <c r="E83" s="61"/>
      <c r="F83" s="61">
        <f>F470</f>
        <v>5000</v>
      </c>
      <c r="G83" s="61">
        <f t="shared" ref="G83:J83" si="22">G470</f>
        <v>663.61404207313024</v>
      </c>
      <c r="H83" s="61">
        <f t="shared" si="22"/>
        <v>482.98</v>
      </c>
      <c r="I83" s="61">
        <f t="shared" si="22"/>
        <v>0</v>
      </c>
      <c r="J83" s="61">
        <f t="shared" si="22"/>
        <v>0</v>
      </c>
      <c r="K83" s="47"/>
      <c r="L83" s="23"/>
      <c r="M83" s="23"/>
    </row>
    <row r="84" spans="1:13" ht="12.75" customHeight="1" x14ac:dyDescent="0.2">
      <c r="A84" s="4">
        <v>52</v>
      </c>
      <c r="B84" s="4"/>
      <c r="C84" s="4" t="s">
        <v>199</v>
      </c>
      <c r="D84" s="61"/>
      <c r="E84" s="61"/>
      <c r="F84" s="61"/>
      <c r="G84" s="61"/>
      <c r="H84" s="61">
        <f>H439</f>
        <v>1219.58</v>
      </c>
      <c r="I84" s="61"/>
      <c r="J84" s="61"/>
      <c r="K84" s="47"/>
      <c r="L84" s="23"/>
      <c r="M84" s="23"/>
    </row>
    <row r="85" spans="1:13" ht="12.75" customHeight="1" x14ac:dyDescent="0.2">
      <c r="A85" s="4">
        <v>53</v>
      </c>
      <c r="B85" s="4"/>
      <c r="C85" s="4" t="s">
        <v>118</v>
      </c>
      <c r="D85" s="61"/>
      <c r="E85" s="61"/>
      <c r="F85" s="61">
        <f>F172+F318</f>
        <v>195000</v>
      </c>
      <c r="G85" s="61">
        <f>G172+G318</f>
        <v>25880.947640852079</v>
      </c>
      <c r="H85" s="61">
        <f>H172+H374+H318+H282+H258</f>
        <v>32668.07</v>
      </c>
      <c r="I85" s="61">
        <f>I172+I318</f>
        <v>25880.95</v>
      </c>
      <c r="J85" s="61">
        <f>J172+J318</f>
        <v>25880.95</v>
      </c>
      <c r="K85" s="47"/>
      <c r="L85" s="23"/>
      <c r="M85" s="23"/>
    </row>
    <row r="86" spans="1:13" ht="12.75" customHeight="1" x14ac:dyDescent="0.2">
      <c r="A86" s="4">
        <v>55</v>
      </c>
      <c r="B86" s="4"/>
      <c r="C86" s="4" t="s">
        <v>119</v>
      </c>
      <c r="D86" s="61"/>
      <c r="E86" s="61"/>
      <c r="F86" s="61">
        <f>F221+F225+F243+F252+F263+F277+F287+F306</f>
        <v>167124.79999999999</v>
      </c>
      <c r="G86" s="61">
        <f t="shared" ref="G86:J86" si="23">G221+G225+G243+G252+G263+G277+G287+G306</f>
        <v>22181.272811732699</v>
      </c>
      <c r="H86" s="61">
        <f t="shared" si="23"/>
        <v>3011.6899999999996</v>
      </c>
      <c r="I86" s="61">
        <f t="shared" si="23"/>
        <v>21185.839999999997</v>
      </c>
      <c r="J86" s="61">
        <f t="shared" si="23"/>
        <v>21185.839999999997</v>
      </c>
      <c r="K86" s="47"/>
      <c r="L86" s="23"/>
      <c r="M86" s="23"/>
    </row>
    <row r="87" spans="1:13" ht="12.75" customHeight="1" x14ac:dyDescent="0.2">
      <c r="A87" s="4">
        <v>58</v>
      </c>
      <c r="B87" s="4"/>
      <c r="C87" s="4" t="s">
        <v>206</v>
      </c>
      <c r="D87" s="61"/>
      <c r="E87" s="61"/>
      <c r="F87" s="61"/>
      <c r="G87" s="61"/>
      <c r="H87" s="61">
        <f>H300</f>
        <v>242.6</v>
      </c>
      <c r="I87" s="61"/>
      <c r="J87" s="61"/>
      <c r="K87" s="47"/>
      <c r="L87" s="23"/>
      <c r="M87" s="23"/>
    </row>
    <row r="88" spans="1:13" ht="12.75" customHeight="1" x14ac:dyDescent="0.2">
      <c r="A88" s="4">
        <v>63</v>
      </c>
      <c r="B88" s="4"/>
      <c r="C88" s="4" t="s">
        <v>117</v>
      </c>
      <c r="D88" s="61"/>
      <c r="E88" s="61"/>
      <c r="F88" s="61">
        <f>F313</f>
        <v>3000</v>
      </c>
      <c r="G88" s="61">
        <f t="shared" ref="G88:J88" si="24">G313</f>
        <v>398.16842524387812</v>
      </c>
      <c r="H88" s="61">
        <f t="shared" si="24"/>
        <v>0</v>
      </c>
      <c r="I88" s="61">
        <f t="shared" si="24"/>
        <v>398.17</v>
      </c>
      <c r="J88" s="61">
        <f t="shared" si="24"/>
        <v>398.17</v>
      </c>
      <c r="K88" s="47"/>
      <c r="L88" s="23"/>
      <c r="M88" s="23"/>
    </row>
    <row r="89" spans="1:13" ht="12.75" customHeight="1" x14ac:dyDescent="0.2">
      <c r="A89" s="4"/>
      <c r="B89" s="4"/>
      <c r="C89" s="4"/>
      <c r="D89" s="61"/>
      <c r="E89" s="61"/>
      <c r="F89" s="61"/>
      <c r="G89" s="36"/>
      <c r="H89" s="36"/>
      <c r="I89" s="61"/>
      <c r="J89" s="61"/>
      <c r="K89" s="47"/>
      <c r="L89" s="23"/>
      <c r="M89" s="23"/>
    </row>
    <row r="90" spans="1:13" ht="12.75" customHeight="1" x14ac:dyDescent="0.2">
      <c r="A90" s="4"/>
      <c r="B90" s="2">
        <v>34</v>
      </c>
      <c r="C90" s="2" t="s">
        <v>25</v>
      </c>
      <c r="D90" s="60">
        <f>D91</f>
        <v>12800</v>
      </c>
      <c r="E90" s="60">
        <f>E91</f>
        <v>12800</v>
      </c>
      <c r="F90" s="60">
        <f>SUM(F91:F93)</f>
        <v>4500</v>
      </c>
      <c r="G90" s="60">
        <f t="shared" ref="G90:J90" si="25">SUM(G91:G93)</f>
        <v>597.25263786581729</v>
      </c>
      <c r="H90" s="60">
        <f t="shared" si="25"/>
        <v>379.05</v>
      </c>
      <c r="I90" s="60">
        <f t="shared" si="25"/>
        <v>597.25</v>
      </c>
      <c r="J90" s="60">
        <f t="shared" si="25"/>
        <v>597.25</v>
      </c>
      <c r="K90" s="47"/>
      <c r="L90" s="23">
        <f>H90-379.05</f>
        <v>0</v>
      </c>
      <c r="M90" s="23"/>
    </row>
    <row r="91" spans="1:13" ht="12.75" customHeight="1" x14ac:dyDescent="0.2">
      <c r="A91" s="4">
        <v>48</v>
      </c>
      <c r="B91" s="63"/>
      <c r="C91" s="4" t="s">
        <v>124</v>
      </c>
      <c r="D91" s="61">
        <f>D319+D290</f>
        <v>12800</v>
      </c>
      <c r="E91" s="61">
        <f>E319+E290</f>
        <v>12800</v>
      </c>
      <c r="F91" s="61">
        <f>F143</f>
        <v>4000</v>
      </c>
      <c r="G91" s="61">
        <f t="shared" ref="G91:J91" si="26">G143</f>
        <v>530.89123365850423</v>
      </c>
      <c r="H91" s="61">
        <f t="shared" si="26"/>
        <v>0</v>
      </c>
      <c r="I91" s="61">
        <f t="shared" si="26"/>
        <v>530.89</v>
      </c>
      <c r="J91" s="61">
        <f t="shared" si="26"/>
        <v>530.89</v>
      </c>
      <c r="K91" s="47"/>
      <c r="L91" s="23"/>
      <c r="M91" s="23"/>
    </row>
    <row r="92" spans="1:13" ht="12.75" customHeight="1" x14ac:dyDescent="0.2">
      <c r="A92" s="4">
        <v>53</v>
      </c>
      <c r="B92" s="4"/>
      <c r="C92" s="4" t="s">
        <v>118</v>
      </c>
      <c r="D92" s="61"/>
      <c r="E92" s="61"/>
      <c r="F92" s="61"/>
      <c r="G92" s="61"/>
      <c r="H92" s="61">
        <f>H176</f>
        <v>0</v>
      </c>
      <c r="I92" s="61"/>
      <c r="J92" s="61"/>
      <c r="K92" s="47"/>
      <c r="L92" s="23"/>
      <c r="M92" s="23"/>
    </row>
    <row r="93" spans="1:13" ht="12.75" customHeight="1" x14ac:dyDescent="0.2">
      <c r="A93" s="4">
        <v>32</v>
      </c>
      <c r="B93" s="4"/>
      <c r="C93" s="4" t="s">
        <v>121</v>
      </c>
      <c r="D93" s="61"/>
      <c r="E93" s="61"/>
      <c r="F93" s="61">
        <f>F161</f>
        <v>500</v>
      </c>
      <c r="G93" s="61">
        <f>G161</f>
        <v>66.361404207313029</v>
      </c>
      <c r="H93" s="61">
        <v>379.05</v>
      </c>
      <c r="I93" s="61">
        <f>I161</f>
        <v>66.36</v>
      </c>
      <c r="J93" s="61">
        <f>J161</f>
        <v>66.36</v>
      </c>
      <c r="K93" s="47"/>
      <c r="L93" s="23"/>
      <c r="M93" s="23"/>
    </row>
    <row r="94" spans="1:13" ht="12.75" customHeight="1" x14ac:dyDescent="0.2">
      <c r="A94" s="4"/>
      <c r="B94" s="4"/>
      <c r="C94" s="4"/>
      <c r="D94" s="61"/>
      <c r="E94" s="61"/>
      <c r="F94" s="61"/>
      <c r="G94" s="61"/>
      <c r="H94" s="61"/>
      <c r="I94" s="61"/>
      <c r="J94" s="61"/>
      <c r="K94" s="47"/>
      <c r="L94" s="23"/>
      <c r="M94" s="23"/>
    </row>
    <row r="95" spans="1:13" ht="12.75" customHeight="1" x14ac:dyDescent="0.2">
      <c r="A95" s="4"/>
      <c r="B95" s="2">
        <v>37</v>
      </c>
      <c r="C95" s="2" t="s">
        <v>172</v>
      </c>
      <c r="D95" s="60">
        <f>D96</f>
        <v>13200</v>
      </c>
      <c r="E95" s="60">
        <f>E96</f>
        <v>13200</v>
      </c>
      <c r="F95" s="60">
        <f>SUM(F96:F97)</f>
        <v>540587.92999999993</v>
      </c>
      <c r="G95" s="60">
        <f t="shared" ref="G95:J95" si="27">SUM(G96:G97)</f>
        <v>71748.348264649278</v>
      </c>
      <c r="H95" s="60">
        <f t="shared" si="27"/>
        <v>36879.15</v>
      </c>
      <c r="I95" s="60">
        <f t="shared" si="27"/>
        <v>71748.34</v>
      </c>
      <c r="J95" s="60">
        <f t="shared" si="27"/>
        <v>71748.34</v>
      </c>
      <c r="K95" s="47"/>
      <c r="L95" s="23">
        <f>H95-36879.15</f>
        <v>0</v>
      </c>
      <c r="M95" s="23"/>
    </row>
    <row r="96" spans="1:13" ht="12.75" customHeight="1" x14ac:dyDescent="0.2">
      <c r="A96" s="4">
        <v>48</v>
      </c>
      <c r="B96" s="63"/>
      <c r="C96" s="4" t="s">
        <v>124</v>
      </c>
      <c r="D96" s="61">
        <f>D323+D294</f>
        <v>13200</v>
      </c>
      <c r="E96" s="61">
        <f>E323+E294</f>
        <v>13200</v>
      </c>
      <c r="F96" s="61">
        <f>F151</f>
        <v>485587.93</v>
      </c>
      <c r="G96" s="61">
        <f t="shared" ref="G96:J96" si="28">G151</f>
        <v>64448.593801844843</v>
      </c>
      <c r="H96" s="61">
        <f t="shared" si="28"/>
        <v>36879.15</v>
      </c>
      <c r="I96" s="61">
        <f t="shared" si="28"/>
        <v>64448.59</v>
      </c>
      <c r="J96" s="61">
        <f t="shared" si="28"/>
        <v>64448.59</v>
      </c>
      <c r="K96" s="47"/>
      <c r="L96" s="23"/>
      <c r="M96" s="23"/>
    </row>
    <row r="97" spans="1:13" ht="12.75" customHeight="1" x14ac:dyDescent="0.2">
      <c r="A97" s="4">
        <v>53</v>
      </c>
      <c r="B97" s="4"/>
      <c r="C97" s="4" t="s">
        <v>118</v>
      </c>
      <c r="D97" s="61"/>
      <c r="E97" s="61"/>
      <c r="F97" s="61">
        <f>F269</f>
        <v>55000</v>
      </c>
      <c r="G97" s="61">
        <f t="shared" ref="G97:J97" si="29">G269</f>
        <v>7299.7544628044325</v>
      </c>
      <c r="H97" s="61">
        <f t="shared" si="29"/>
        <v>0</v>
      </c>
      <c r="I97" s="61">
        <f t="shared" si="29"/>
        <v>7299.75</v>
      </c>
      <c r="J97" s="61">
        <f t="shared" si="29"/>
        <v>7299.75</v>
      </c>
      <c r="K97" s="47"/>
      <c r="L97" s="23"/>
      <c r="M97" s="23"/>
    </row>
    <row r="98" spans="1:13" ht="12.75" customHeight="1" x14ac:dyDescent="0.2">
      <c r="A98" s="4"/>
      <c r="B98" s="4"/>
      <c r="C98" s="4"/>
      <c r="D98" s="61"/>
      <c r="E98" s="61"/>
      <c r="F98" s="61"/>
      <c r="G98" s="61"/>
      <c r="H98" s="61"/>
      <c r="I98" s="61"/>
      <c r="J98" s="61"/>
      <c r="K98" s="47"/>
      <c r="L98" s="23"/>
      <c r="M98" s="23"/>
    </row>
    <row r="99" spans="1:13" ht="12.75" customHeight="1" x14ac:dyDescent="0.2">
      <c r="A99" s="4"/>
      <c r="B99" s="2">
        <v>38</v>
      </c>
      <c r="C99" s="2" t="s">
        <v>188</v>
      </c>
      <c r="D99" s="61"/>
      <c r="E99" s="61"/>
      <c r="F99" s="61"/>
      <c r="G99" s="61"/>
      <c r="H99" s="60">
        <f>H100</f>
        <v>298.82</v>
      </c>
      <c r="I99" s="61"/>
      <c r="J99" s="61"/>
      <c r="K99" s="47"/>
      <c r="L99" s="23">
        <f>H99-298.82</f>
        <v>0</v>
      </c>
      <c r="M99" s="23"/>
    </row>
    <row r="100" spans="1:13" ht="12.75" customHeight="1" x14ac:dyDescent="0.2">
      <c r="A100" s="4">
        <v>53</v>
      </c>
      <c r="B100" s="4"/>
      <c r="C100" s="4" t="s">
        <v>118</v>
      </c>
      <c r="D100" s="61"/>
      <c r="E100" s="61"/>
      <c r="F100" s="61"/>
      <c r="G100" s="61"/>
      <c r="H100" s="61">
        <f>H380</f>
        <v>298.82</v>
      </c>
      <c r="I100" s="61"/>
      <c r="J100" s="61"/>
      <c r="K100" s="47"/>
      <c r="L100" s="23"/>
      <c r="M100" s="23"/>
    </row>
    <row r="101" spans="1:13" ht="12.75" customHeight="1" x14ac:dyDescent="0.2">
      <c r="A101" s="4"/>
      <c r="B101" s="4"/>
      <c r="C101" s="4"/>
      <c r="D101" s="61"/>
      <c r="E101" s="61"/>
      <c r="F101" s="61"/>
      <c r="G101" s="61"/>
      <c r="H101" s="61"/>
      <c r="I101" s="61"/>
      <c r="J101" s="61"/>
      <c r="K101" s="47"/>
      <c r="L101" s="23"/>
      <c r="M101" s="23"/>
    </row>
    <row r="102" spans="1:13" s="5" customFormat="1" ht="12.75" customHeight="1" x14ac:dyDescent="0.2">
      <c r="A102" s="2"/>
      <c r="B102" s="2">
        <v>4</v>
      </c>
      <c r="C102" s="2" t="s">
        <v>173</v>
      </c>
      <c r="D102" s="60"/>
      <c r="E102" s="60"/>
      <c r="F102" s="60">
        <f>F104</f>
        <v>201157.59</v>
      </c>
      <c r="G102" s="60">
        <f t="shared" ref="G102:J102" si="30">G104</f>
        <v>26698.200278717894</v>
      </c>
      <c r="H102" s="60">
        <f>H104+H111</f>
        <v>2968.8599999999997</v>
      </c>
      <c r="I102" s="60">
        <f t="shared" si="30"/>
        <v>4400.7700000000004</v>
      </c>
      <c r="J102" s="60">
        <f t="shared" si="30"/>
        <v>4400.7700000000004</v>
      </c>
      <c r="K102" s="59"/>
      <c r="L102" s="1"/>
      <c r="M102" s="1"/>
    </row>
    <row r="103" spans="1:13" ht="12.75" customHeight="1" x14ac:dyDescent="0.2">
      <c r="A103" s="4"/>
      <c r="B103" s="4"/>
      <c r="C103" s="4"/>
      <c r="D103" s="61"/>
      <c r="E103" s="61"/>
      <c r="F103" s="61"/>
      <c r="G103" s="61"/>
      <c r="H103" s="61"/>
      <c r="I103" s="61"/>
      <c r="J103" s="61"/>
      <c r="K103" s="47"/>
      <c r="L103" s="23"/>
      <c r="M103" s="23"/>
    </row>
    <row r="104" spans="1:13" ht="12.75" customHeight="1" x14ac:dyDescent="0.2">
      <c r="A104" s="4"/>
      <c r="B104" s="2">
        <v>42</v>
      </c>
      <c r="C104" s="2" t="s">
        <v>171</v>
      </c>
      <c r="D104" s="60">
        <f>SUM(D106:D108)</f>
        <v>69850</v>
      </c>
      <c r="E104" s="60">
        <f>SUM(E106:E108)</f>
        <v>71700</v>
      </c>
      <c r="F104" s="60">
        <f>SUM(F105:F109)</f>
        <v>201157.59</v>
      </c>
      <c r="G104" s="60">
        <f>SUM(G105:G109)</f>
        <v>26698.200278717894</v>
      </c>
      <c r="H104" s="60">
        <f>SUM(H105:H109)</f>
        <v>2968.8599999999997</v>
      </c>
      <c r="I104" s="60">
        <f>SUM(I105:I109)</f>
        <v>4400.7700000000004</v>
      </c>
      <c r="J104" s="60">
        <f>SUM(J105:J109)</f>
        <v>4400.7700000000004</v>
      </c>
      <c r="K104" s="47"/>
      <c r="L104" s="23">
        <f>H104-2968.86</f>
        <v>0</v>
      </c>
      <c r="M104" s="23"/>
    </row>
    <row r="105" spans="1:13" ht="12.75" customHeight="1" x14ac:dyDescent="0.2">
      <c r="A105" s="4">
        <v>11</v>
      </c>
      <c r="B105" s="4"/>
      <c r="C105" s="4" t="s">
        <v>123</v>
      </c>
      <c r="D105" s="60"/>
      <c r="E105" s="60"/>
      <c r="F105" s="61">
        <f>F429</f>
        <v>1657.59</v>
      </c>
      <c r="G105" s="61">
        <f>G429</f>
        <v>219.99999999999997</v>
      </c>
      <c r="H105" s="61">
        <f>H429</f>
        <v>0</v>
      </c>
      <c r="I105" s="61">
        <f>I429</f>
        <v>220</v>
      </c>
      <c r="J105" s="61">
        <f>J429</f>
        <v>220</v>
      </c>
      <c r="K105" s="47"/>
      <c r="L105" s="23"/>
      <c r="M105" s="23"/>
    </row>
    <row r="106" spans="1:13" ht="12.75" customHeight="1" x14ac:dyDescent="0.2">
      <c r="A106" s="4">
        <v>32</v>
      </c>
      <c r="B106" s="4"/>
      <c r="C106" s="4" t="s">
        <v>121</v>
      </c>
      <c r="D106" s="61">
        <v>69850</v>
      </c>
      <c r="E106" s="61">
        <v>71700</v>
      </c>
      <c r="F106" s="61">
        <f>F163</f>
        <v>168000</v>
      </c>
      <c r="G106" s="61">
        <f t="shared" ref="G106:J106" si="31">G163</f>
        <v>22297.431813657175</v>
      </c>
      <c r="H106" s="61">
        <f t="shared" si="31"/>
        <v>180.34</v>
      </c>
      <c r="I106" s="61">
        <f t="shared" si="31"/>
        <v>0</v>
      </c>
      <c r="J106" s="61">
        <f t="shared" si="31"/>
        <v>0</v>
      </c>
      <c r="K106" s="47"/>
      <c r="L106" s="23"/>
      <c r="M106" s="23"/>
    </row>
    <row r="107" spans="1:13" ht="12.75" customHeight="1" x14ac:dyDescent="0.2">
      <c r="A107" s="4">
        <v>52</v>
      </c>
      <c r="B107" s="4"/>
      <c r="C107" s="4" t="s">
        <v>199</v>
      </c>
      <c r="D107" s="61"/>
      <c r="E107" s="61"/>
      <c r="F107" s="61"/>
      <c r="G107" s="61"/>
      <c r="H107" s="61">
        <f>H441</f>
        <v>735.04</v>
      </c>
      <c r="I107" s="61"/>
      <c r="J107" s="61"/>
      <c r="K107" s="47"/>
      <c r="L107" s="23"/>
      <c r="M107" s="23"/>
    </row>
    <row r="108" spans="1:13" ht="12.75" customHeight="1" x14ac:dyDescent="0.2">
      <c r="A108" s="4">
        <v>53</v>
      </c>
      <c r="B108" s="4"/>
      <c r="C108" s="4" t="s">
        <v>118</v>
      </c>
      <c r="D108" s="61">
        <v>0</v>
      </c>
      <c r="E108" s="61">
        <v>0</v>
      </c>
      <c r="F108" s="61">
        <f>F272+F434</f>
        <v>11500</v>
      </c>
      <c r="G108" s="61">
        <f>G272+G434</f>
        <v>1526.3122967681995</v>
      </c>
      <c r="H108" s="61">
        <f>H272+H434+H260</f>
        <v>879.53</v>
      </c>
      <c r="I108" s="61">
        <f>I272+I434</f>
        <v>1526.31</v>
      </c>
      <c r="J108" s="61">
        <f>J272+J434</f>
        <v>1526.31</v>
      </c>
      <c r="K108" s="47"/>
      <c r="L108" s="23"/>
      <c r="M108" s="23"/>
    </row>
    <row r="109" spans="1:13" ht="12.75" customHeight="1" x14ac:dyDescent="0.2">
      <c r="A109" s="4">
        <v>55</v>
      </c>
      <c r="B109" s="4"/>
      <c r="C109" s="4" t="s">
        <v>119</v>
      </c>
      <c r="D109" s="61"/>
      <c r="E109" s="61"/>
      <c r="F109" s="61">
        <f>F425</f>
        <v>20000</v>
      </c>
      <c r="G109" s="61">
        <f t="shared" ref="G109:J109" si="32">G425</f>
        <v>2654.4561682925209</v>
      </c>
      <c r="H109" s="61">
        <f t="shared" si="32"/>
        <v>1173.95</v>
      </c>
      <c r="I109" s="61">
        <f t="shared" si="32"/>
        <v>2654.46</v>
      </c>
      <c r="J109" s="61">
        <f t="shared" si="32"/>
        <v>2654.46</v>
      </c>
      <c r="K109" s="47"/>
      <c r="L109" s="23"/>
      <c r="M109" s="23"/>
    </row>
    <row r="110" spans="1:13" ht="12.75" customHeight="1" x14ac:dyDescent="0.2">
      <c r="A110" s="4"/>
      <c r="B110" s="4"/>
      <c r="C110" s="4"/>
      <c r="D110" s="61"/>
      <c r="E110" s="61"/>
      <c r="F110" s="61"/>
      <c r="G110" s="61"/>
      <c r="H110" s="61"/>
      <c r="I110" s="61"/>
      <c r="J110" s="61"/>
      <c r="K110" s="47"/>
      <c r="L110" s="23"/>
      <c r="M110" s="23"/>
    </row>
    <row r="111" spans="1:13" s="5" customFormat="1" ht="12.75" customHeight="1" x14ac:dyDescent="0.2">
      <c r="A111" s="2"/>
      <c r="B111" s="2">
        <v>45</v>
      </c>
      <c r="C111" s="2" t="s">
        <v>195</v>
      </c>
      <c r="D111" s="60"/>
      <c r="E111" s="60"/>
      <c r="F111" s="60"/>
      <c r="G111" s="60"/>
      <c r="H111" s="60">
        <f>H112</f>
        <v>0</v>
      </c>
      <c r="I111" s="60"/>
      <c r="J111" s="60"/>
      <c r="K111" s="59"/>
      <c r="L111" s="1"/>
      <c r="M111" s="1"/>
    </row>
    <row r="112" spans="1:13" ht="12.75" customHeight="1" x14ac:dyDescent="0.2">
      <c r="A112" s="4">
        <v>48</v>
      </c>
      <c r="B112" s="63"/>
      <c r="C112" s="4" t="s">
        <v>124</v>
      </c>
      <c r="D112" s="61"/>
      <c r="E112" s="61"/>
      <c r="F112" s="61"/>
      <c r="G112" s="61"/>
      <c r="H112" s="61">
        <f>H399</f>
        <v>0</v>
      </c>
      <c r="I112" s="60"/>
      <c r="J112" s="60"/>
      <c r="K112" s="47"/>
      <c r="L112" s="23"/>
      <c r="M112" s="23"/>
    </row>
    <row r="113" spans="1:13" ht="12.75" customHeight="1" x14ac:dyDescent="0.2">
      <c r="A113" s="4"/>
      <c r="B113" s="22"/>
      <c r="C113" s="4"/>
      <c r="D113" s="61"/>
      <c r="E113" s="61"/>
      <c r="F113" s="61"/>
      <c r="G113" s="61"/>
      <c r="H113" s="61"/>
      <c r="I113" s="60"/>
      <c r="J113" s="60"/>
      <c r="K113" s="47"/>
      <c r="L113" s="23"/>
      <c r="M113" s="23"/>
    </row>
    <row r="114" spans="1:13" ht="12.75" customHeight="1" x14ac:dyDescent="0.2">
      <c r="A114" s="4"/>
      <c r="B114" s="117" t="s">
        <v>175</v>
      </c>
      <c r="C114" s="118"/>
      <c r="D114" s="60" t="e">
        <f>D69</f>
        <v>#REF!</v>
      </c>
      <c r="E114" s="60" t="e">
        <f>E69</f>
        <v>#REF!</v>
      </c>
      <c r="F114" s="60">
        <f>F69+F102</f>
        <v>5524514.7528571431</v>
      </c>
      <c r="G114" s="60">
        <f>G69+G102</f>
        <v>733229.11312723369</v>
      </c>
      <c r="H114" s="60">
        <f>H69+H102</f>
        <v>366306.82</v>
      </c>
      <c r="I114" s="60">
        <f>I69+I102</f>
        <v>615237.46000000008</v>
      </c>
      <c r="J114" s="60">
        <f>J69+J102</f>
        <v>615237.46000000008</v>
      </c>
      <c r="K114" s="47"/>
      <c r="L114" s="23"/>
      <c r="M114" s="23"/>
    </row>
    <row r="115" spans="1:13" ht="12.75" customHeight="1" x14ac:dyDescent="0.2">
      <c r="A115" s="47"/>
      <c r="B115" s="49"/>
      <c r="C115" s="49"/>
      <c r="D115" s="50"/>
      <c r="E115" s="50"/>
      <c r="F115" s="50"/>
      <c r="G115" s="50"/>
      <c r="H115" s="73"/>
      <c r="I115" s="50"/>
      <c r="J115" s="50"/>
      <c r="K115" s="47"/>
      <c r="L115" s="23"/>
      <c r="M115" s="23"/>
    </row>
    <row r="116" spans="1:13" ht="12.75" customHeight="1" x14ac:dyDescent="0.2">
      <c r="A116" s="47"/>
      <c r="B116" s="49"/>
      <c r="C116" s="49"/>
      <c r="D116" s="50"/>
      <c r="E116" s="50"/>
      <c r="F116" s="50"/>
      <c r="G116" s="50"/>
      <c r="H116" s="73"/>
      <c r="I116" s="50"/>
      <c r="J116" s="50"/>
      <c r="K116" s="47"/>
      <c r="L116" s="23"/>
      <c r="M116" s="23"/>
    </row>
    <row r="117" spans="1:13" ht="12.75" customHeight="1" x14ac:dyDescent="0.2">
      <c r="B117" s="5"/>
      <c r="C117" s="5"/>
      <c r="D117" s="1"/>
      <c r="E117" s="1"/>
      <c r="F117" s="1">
        <f>F122-F114</f>
        <v>0</v>
      </c>
      <c r="G117" s="1"/>
      <c r="H117" s="73"/>
      <c r="I117" s="1"/>
      <c r="L117" s="23"/>
    </row>
    <row r="118" spans="1:13" ht="24.75" customHeight="1" x14ac:dyDescent="0.2">
      <c r="A118" s="114" t="s">
        <v>114</v>
      </c>
      <c r="B118" s="114"/>
      <c r="C118" s="114"/>
      <c r="D118" s="114"/>
      <c r="E118" s="114"/>
      <c r="F118" s="114"/>
      <c r="G118" s="114"/>
      <c r="H118" s="114"/>
      <c r="I118" s="114"/>
      <c r="J118" s="23"/>
      <c r="K118" s="23"/>
    </row>
    <row r="119" spans="1:13" x14ac:dyDescent="0.2">
      <c r="B119" s="115" t="s">
        <v>4</v>
      </c>
      <c r="C119" s="116"/>
      <c r="D119" s="116"/>
      <c r="E119" s="116"/>
      <c r="F119" s="116"/>
      <c r="G119" s="116"/>
      <c r="H119" s="116"/>
      <c r="I119" s="116"/>
      <c r="J119" s="35"/>
    </row>
    <row r="120" spans="1:13" ht="25.5" x14ac:dyDescent="0.2">
      <c r="A120" s="51" t="s">
        <v>16</v>
      </c>
      <c r="B120" s="51" t="s">
        <v>3</v>
      </c>
      <c r="C120" s="51" t="s">
        <v>128</v>
      </c>
      <c r="D120" s="3" t="s">
        <v>99</v>
      </c>
      <c r="E120" s="3" t="s">
        <v>104</v>
      </c>
      <c r="F120" s="3" t="s">
        <v>111</v>
      </c>
      <c r="G120" s="3" t="s">
        <v>110</v>
      </c>
      <c r="H120" s="3" t="s">
        <v>202</v>
      </c>
      <c r="I120" s="3" t="s">
        <v>100</v>
      </c>
      <c r="J120" s="3" t="s">
        <v>109</v>
      </c>
      <c r="L120" s="23"/>
    </row>
    <row r="121" spans="1:13" x14ac:dyDescent="0.2">
      <c r="A121" s="2"/>
      <c r="B121" s="48"/>
      <c r="C121" s="7"/>
      <c r="D121" s="3"/>
      <c r="E121" s="3"/>
      <c r="F121" s="3"/>
      <c r="G121" s="3"/>
      <c r="H121" s="3"/>
      <c r="I121" s="3"/>
      <c r="J121" s="3"/>
      <c r="L121" s="23"/>
    </row>
    <row r="122" spans="1:13" x14ac:dyDescent="0.2">
      <c r="A122" s="48"/>
      <c r="B122" s="52"/>
      <c r="C122" s="41" t="s">
        <v>132</v>
      </c>
      <c r="D122" s="11" t="e">
        <f>SUM(D167+D125+D137+D147+D182+D191+D197+D202+D220+D224+D247+D238+D229+D262+D276+D286+D290+D294+D305+D323+D333+D391+D338+D344+D155+D163+D268+D271+D215+D357+D361+D312+D318+D384+D404+D411+D417+D433+D445+D449+D424+D456+D465)</f>
        <v>#REF!</v>
      </c>
      <c r="E122" s="11" t="e">
        <f>SUM(E167+E125+E137+E147+E182+E191+E197+E202+E220+E224+E247+E238+E229+E262+E276+E286+E290+E294+E305+E323+E333+E391+E338+E344+E155+E163+E268+E271+E215+E357+E361+E312+E318+E367+E384+E404+E411+E417+E433+E445+E449+E424+E456+E465)</f>
        <v>#REF!</v>
      </c>
      <c r="F122" s="11">
        <f>SUM(F167+F125+F137+F147+F182+F191+F197+F202+F220+F224+F247+F238+F229+F262+F276+F286+F290+F294+F305+F323+F333+F391+F338+F344+F155+F163+F268+F271+F215+F357+F361+F312+F318+F367+F384+F404+F411+F417+F433+F429+F445+F449+F424+F456+F465)</f>
        <v>5524514.7528571431</v>
      </c>
      <c r="G122" s="11">
        <f>SUM(G167+G125+G137+G147+G182+G191+G197+G202+G220+G224+G247+G238+G229+G262+G276+G286+G290+G294+G305+G323+G333+G391+G338+G344+G155+G163+G268+G271+G215+G357+G361+G312+G318+G367+G384+G404+G411+G417+G433+G429+G445+G449+G424+G456+G465)</f>
        <v>733229.11312723369</v>
      </c>
      <c r="H122" s="11">
        <f>SUM(H167+H125+H137+H147+H182+H191+H197+H202+H209+H374+H220+H224+H247+H238+H229+H257+H259+H262+H276+H281+H286+H290+H294+H299+H305+H323+H333+H391+H338+H344+H155+H163+H268+H271+H215+H357+H361+H312+H318+H367+H379+H384+H398+H404+H438+H440+H411+H417+H433+H429+H445+H449+H424+H456+H465)</f>
        <v>362690.9</v>
      </c>
      <c r="I122" s="11">
        <f>SUM(I167+I125+I137+I147+I182+I191+I197+I202+I220+I224+I247+I238+I229+I262+I276+I286+I305+I323+I333+I391+I338+I344+I155+I163+I269+I271+I215+I312+I318+I384+I404+I411+I417+I433+I429+I445+I449+I424)</f>
        <v>615237.46</v>
      </c>
      <c r="J122" s="11">
        <f>SUM(J167+J125+J137+J147+J182+J191+J197+J202+J220+J224+J247+J238+J229+J262+J276+J286+J305+J323+J333+J391+J338+J344+J155+J163+J269+J271+J215+J312+J318+J384+J404+J411+J417+J433+J429+J445+J449+J424)</f>
        <v>615237.46</v>
      </c>
      <c r="L122" s="23"/>
    </row>
    <row r="123" spans="1:13" hidden="1" x14ac:dyDescent="0.2">
      <c r="A123" s="6" t="s">
        <v>97</v>
      </c>
      <c r="B123" s="129" t="s">
        <v>98</v>
      </c>
      <c r="C123" s="130"/>
      <c r="D123" s="36"/>
      <c r="E123" s="36"/>
      <c r="F123" s="36"/>
      <c r="G123" s="36"/>
      <c r="H123" s="71"/>
      <c r="I123" s="36"/>
      <c r="J123" s="36"/>
    </row>
    <row r="124" spans="1:13" hidden="1" x14ac:dyDescent="0.2">
      <c r="A124" s="24" t="s">
        <v>95</v>
      </c>
      <c r="B124" s="131" t="s">
        <v>96</v>
      </c>
      <c r="C124" s="130"/>
      <c r="D124" s="36"/>
      <c r="E124" s="36"/>
      <c r="F124" s="36"/>
      <c r="G124" s="36"/>
      <c r="H124" s="71"/>
      <c r="I124" s="36"/>
      <c r="J124" s="36"/>
    </row>
    <row r="125" spans="1:13" hidden="1" x14ac:dyDescent="0.2">
      <c r="A125" s="6"/>
      <c r="B125" s="2">
        <v>3</v>
      </c>
      <c r="C125" s="41" t="s">
        <v>10</v>
      </c>
      <c r="D125" s="11">
        <f t="shared" ref="D125:I125" si="33">D126+D130</f>
        <v>73500</v>
      </c>
      <c r="E125" s="11">
        <f t="shared" si="33"/>
        <v>83746.92</v>
      </c>
      <c r="F125" s="11">
        <f t="shared" si="33"/>
        <v>0</v>
      </c>
      <c r="G125" s="11">
        <f t="shared" si="33"/>
        <v>0</v>
      </c>
      <c r="H125" s="69">
        <f t="shared" si="33"/>
        <v>0</v>
      </c>
      <c r="I125" s="11">
        <f t="shared" si="33"/>
        <v>0</v>
      </c>
      <c r="J125" s="36"/>
    </row>
    <row r="126" spans="1:13" hidden="1" x14ac:dyDescent="0.2">
      <c r="A126" s="6"/>
      <c r="B126" s="2">
        <v>31</v>
      </c>
      <c r="C126" s="2" t="s">
        <v>17</v>
      </c>
      <c r="D126" s="11">
        <f>SUM(D127:D129)</f>
        <v>69000</v>
      </c>
      <c r="E126" s="11">
        <f>SUM(E127:E129)</f>
        <v>80000</v>
      </c>
      <c r="F126" s="11">
        <f>SUM(F127:F129)</f>
        <v>0</v>
      </c>
      <c r="G126" s="11">
        <f>SUM(G127:G129)</f>
        <v>0</v>
      </c>
      <c r="H126" s="69">
        <f>SUM(H127:H129)</f>
        <v>0</v>
      </c>
      <c r="I126" s="11">
        <v>0</v>
      </c>
      <c r="J126" s="36"/>
      <c r="L126" s="23"/>
    </row>
    <row r="127" spans="1:13" hidden="1" x14ac:dyDescent="0.2">
      <c r="A127" s="6"/>
      <c r="B127" s="25">
        <v>311</v>
      </c>
      <c r="C127" s="18" t="s">
        <v>9</v>
      </c>
      <c r="D127" s="36">
        <v>59227.47</v>
      </c>
      <c r="E127" s="36">
        <v>68669.53</v>
      </c>
      <c r="F127" s="36"/>
      <c r="G127" s="36">
        <f>F127/7.5345</f>
        <v>0</v>
      </c>
      <c r="H127" s="71">
        <f>G127/7.5345</f>
        <v>0</v>
      </c>
      <c r="I127" s="36"/>
      <c r="J127" s="36"/>
    </row>
    <row r="128" spans="1:13" hidden="1" x14ac:dyDescent="0.2">
      <c r="A128" s="6"/>
      <c r="B128" s="25">
        <v>312</v>
      </c>
      <c r="C128" s="18" t="s">
        <v>74</v>
      </c>
      <c r="D128" s="36"/>
      <c r="E128" s="36"/>
      <c r="F128" s="36"/>
      <c r="G128" s="36"/>
      <c r="H128" s="71"/>
      <c r="I128" s="36"/>
      <c r="J128" s="36"/>
    </row>
    <row r="129" spans="1:13" hidden="1" x14ac:dyDescent="0.2">
      <c r="A129" s="6"/>
      <c r="B129" s="25">
        <v>313</v>
      </c>
      <c r="C129" s="18" t="s">
        <v>18</v>
      </c>
      <c r="D129" s="36">
        <v>9772.5300000000007</v>
      </c>
      <c r="E129" s="36">
        <v>11330.47</v>
      </c>
      <c r="F129" s="36"/>
      <c r="G129" s="36">
        <f>F129/7.5345</f>
        <v>0</v>
      </c>
      <c r="H129" s="71">
        <f>G129/7.5345</f>
        <v>0</v>
      </c>
      <c r="I129" s="36"/>
      <c r="J129" s="36"/>
    </row>
    <row r="130" spans="1:13" hidden="1" x14ac:dyDescent="0.2">
      <c r="A130" s="6"/>
      <c r="B130" s="26">
        <v>32</v>
      </c>
      <c r="C130" s="27" t="s">
        <v>11</v>
      </c>
      <c r="D130" s="11">
        <f>SUM(D131:D132)</f>
        <v>4500</v>
      </c>
      <c r="E130" s="11">
        <f>SUM(E131:E132)</f>
        <v>3746.92</v>
      </c>
      <c r="F130" s="11">
        <f>SUM(F131:F132)</f>
        <v>0</v>
      </c>
      <c r="G130" s="11">
        <f>SUM(G131:G132)</f>
        <v>0</v>
      </c>
      <c r="H130" s="69">
        <f>SUM(H131:H132)</f>
        <v>0</v>
      </c>
      <c r="I130" s="11">
        <v>0</v>
      </c>
      <c r="J130" s="36"/>
    </row>
    <row r="131" spans="1:13" hidden="1" x14ac:dyDescent="0.2">
      <c r="A131" s="6"/>
      <c r="B131" s="25">
        <v>321</v>
      </c>
      <c r="C131" s="18" t="s">
        <v>19</v>
      </c>
      <c r="D131" s="36">
        <v>4500</v>
      </c>
      <c r="E131" s="36">
        <v>3746.92</v>
      </c>
      <c r="F131" s="36"/>
      <c r="G131" s="36">
        <f>F131/7.5345</f>
        <v>0</v>
      </c>
      <c r="H131" s="71">
        <f>G131/7.5345</f>
        <v>0</v>
      </c>
      <c r="I131" s="36"/>
      <c r="J131" s="36"/>
    </row>
    <row r="132" spans="1:13" hidden="1" x14ac:dyDescent="0.2">
      <c r="A132" s="6"/>
      <c r="B132" s="15"/>
      <c r="C132" s="16"/>
      <c r="D132" s="36"/>
      <c r="E132" s="36"/>
      <c r="F132" s="36"/>
      <c r="G132" s="36"/>
      <c r="H132" s="71"/>
      <c r="I132" s="36"/>
      <c r="J132" s="36"/>
    </row>
    <row r="133" spans="1:13" x14ac:dyDescent="0.2">
      <c r="A133" s="6"/>
      <c r="B133" s="15"/>
      <c r="C133" s="16"/>
      <c r="D133" s="36"/>
      <c r="E133" s="36"/>
      <c r="F133" s="36"/>
      <c r="G133" s="36"/>
      <c r="H133" s="71"/>
      <c r="I133" s="36"/>
      <c r="J133" s="36"/>
    </row>
    <row r="134" spans="1:13" s="5" customFormat="1" ht="15" customHeight="1" x14ac:dyDescent="0.2">
      <c r="A134" s="54">
        <v>2101</v>
      </c>
      <c r="B134" s="101" t="s">
        <v>31</v>
      </c>
      <c r="C134" s="102"/>
      <c r="D134" s="11"/>
      <c r="E134" s="11"/>
      <c r="F134" s="11"/>
      <c r="G134" s="11"/>
      <c r="H134" s="69"/>
      <c r="I134" s="12"/>
      <c r="J134" s="12"/>
    </row>
    <row r="135" spans="1:13" ht="15.75" customHeight="1" x14ac:dyDescent="0.2">
      <c r="A135" s="55" t="s">
        <v>32</v>
      </c>
      <c r="B135" s="119" t="s">
        <v>35</v>
      </c>
      <c r="C135" s="120"/>
      <c r="D135" s="36"/>
      <c r="E135" s="36"/>
      <c r="F135" s="36"/>
      <c r="G135" s="36"/>
      <c r="H135" s="71"/>
      <c r="I135" s="37"/>
      <c r="J135" s="37"/>
    </row>
    <row r="136" spans="1:13" ht="15" customHeight="1" x14ac:dyDescent="0.2">
      <c r="A136" s="55">
        <v>48005</v>
      </c>
      <c r="B136" s="103" t="s">
        <v>131</v>
      </c>
      <c r="C136" s="104"/>
      <c r="D136" s="36"/>
      <c r="E136" s="36"/>
      <c r="F136" s="36"/>
      <c r="G136" s="36"/>
      <c r="H136" s="71"/>
      <c r="I136" s="57"/>
      <c r="J136" s="57"/>
      <c r="L136" s="21"/>
    </row>
    <row r="137" spans="1:13" ht="15" customHeight="1" x14ac:dyDescent="0.2">
      <c r="A137" s="55"/>
      <c r="B137" s="32">
        <v>3</v>
      </c>
      <c r="C137" s="53" t="s">
        <v>10</v>
      </c>
      <c r="D137" s="36">
        <f t="shared" ref="D137:J137" si="34">SUM(D138+D143)</f>
        <v>109800</v>
      </c>
      <c r="E137" s="36">
        <f t="shared" si="34"/>
        <v>109800</v>
      </c>
      <c r="F137" s="36">
        <f t="shared" si="34"/>
        <v>109800.26999999999</v>
      </c>
      <c r="G137" s="36">
        <f t="shared" si="34"/>
        <v>14573.00019908421</v>
      </c>
      <c r="H137" s="36">
        <f t="shared" si="34"/>
        <v>7102.6200000000008</v>
      </c>
      <c r="I137" s="36">
        <f t="shared" si="34"/>
        <v>14573</v>
      </c>
      <c r="J137" s="36">
        <f t="shared" si="34"/>
        <v>14573</v>
      </c>
      <c r="K137" s="23"/>
      <c r="L137" s="21"/>
    </row>
    <row r="138" spans="1:13" x14ac:dyDescent="0.2">
      <c r="A138" s="55"/>
      <c r="B138" s="25" t="s">
        <v>0</v>
      </c>
      <c r="C138" s="18" t="s">
        <v>11</v>
      </c>
      <c r="D138" s="36">
        <f>SUM(D139:D142)</f>
        <v>105800</v>
      </c>
      <c r="E138" s="36">
        <f>SUM(E139:E142)</f>
        <v>105800</v>
      </c>
      <c r="F138" s="36">
        <f>SUM(F139:F142)</f>
        <v>105800.26999999999</v>
      </c>
      <c r="G138" s="36">
        <f>SUM(G139:G142)</f>
        <v>14042.108965425707</v>
      </c>
      <c r="H138" s="36">
        <f>SUM(H139:H142)</f>
        <v>7102.6200000000008</v>
      </c>
      <c r="I138" s="30">
        <v>14042.11</v>
      </c>
      <c r="J138" s="30">
        <f>I138</f>
        <v>14042.11</v>
      </c>
    </row>
    <row r="139" spans="1:13" hidden="1" x14ac:dyDescent="0.2">
      <c r="A139" s="55"/>
      <c r="B139" s="25">
        <v>321</v>
      </c>
      <c r="C139" s="18" t="s">
        <v>21</v>
      </c>
      <c r="D139" s="36">
        <v>12500</v>
      </c>
      <c r="E139" s="36">
        <v>12500</v>
      </c>
      <c r="F139" s="36">
        <v>12500</v>
      </c>
      <c r="G139" s="36">
        <f>F139/7.5345</f>
        <v>1659.0351051828256</v>
      </c>
      <c r="H139" s="36">
        <v>1366.84</v>
      </c>
      <c r="I139" s="38"/>
      <c r="J139" s="38"/>
    </row>
    <row r="140" spans="1:13" hidden="1" x14ac:dyDescent="0.2">
      <c r="A140" s="55"/>
      <c r="B140" s="25">
        <v>322</v>
      </c>
      <c r="C140" s="18" t="s">
        <v>12</v>
      </c>
      <c r="D140" s="36">
        <v>44220</v>
      </c>
      <c r="E140" s="36">
        <v>44220</v>
      </c>
      <c r="F140" s="36">
        <v>44220</v>
      </c>
      <c r="G140" s="36">
        <f>F140/7.5345</f>
        <v>5869.0025880947642</v>
      </c>
      <c r="H140" s="36">
        <v>3644.84</v>
      </c>
      <c r="I140" s="38"/>
      <c r="J140" s="38"/>
    </row>
    <row r="141" spans="1:13" hidden="1" x14ac:dyDescent="0.2">
      <c r="A141" s="55"/>
      <c r="B141" s="25">
        <v>323</v>
      </c>
      <c r="C141" s="18" t="s">
        <v>22</v>
      </c>
      <c r="D141" s="36">
        <v>47000</v>
      </c>
      <c r="E141" s="36">
        <v>47500</v>
      </c>
      <c r="F141" s="36">
        <v>47500.27</v>
      </c>
      <c r="G141" s="36">
        <f>F141/7.5345</f>
        <v>6304.3692348530085</v>
      </c>
      <c r="H141" s="36">
        <v>2090.94</v>
      </c>
      <c r="I141" s="38"/>
      <c r="J141" s="38"/>
    </row>
    <row r="142" spans="1:13" hidden="1" x14ac:dyDescent="0.2">
      <c r="A142" s="55"/>
      <c r="B142" s="25">
        <v>329</v>
      </c>
      <c r="C142" s="29" t="s">
        <v>8</v>
      </c>
      <c r="D142" s="36">
        <v>2080</v>
      </c>
      <c r="E142" s="36">
        <v>1580</v>
      </c>
      <c r="F142" s="36">
        <v>1580</v>
      </c>
      <c r="G142" s="36">
        <f>F142/7.5345</f>
        <v>209.70203729510916</v>
      </c>
      <c r="H142" s="36">
        <v>0</v>
      </c>
      <c r="I142" s="38"/>
      <c r="J142" s="38"/>
    </row>
    <row r="143" spans="1:13" x14ac:dyDescent="0.2">
      <c r="A143" s="55"/>
      <c r="B143" s="25">
        <v>34</v>
      </c>
      <c r="C143" s="29" t="s">
        <v>25</v>
      </c>
      <c r="D143" s="36">
        <f>SUM(D144)</f>
        <v>4000</v>
      </c>
      <c r="E143" s="36">
        <f>SUM(E144)</f>
        <v>4000</v>
      </c>
      <c r="F143" s="36">
        <f>SUM(F144)</f>
        <v>4000</v>
      </c>
      <c r="G143" s="36">
        <f>SUM(G144)</f>
        <v>530.89123365850423</v>
      </c>
      <c r="H143" s="36">
        <f>SUM(H144)</f>
        <v>0</v>
      </c>
      <c r="I143" s="30">
        <v>530.89</v>
      </c>
      <c r="J143" s="30">
        <f>I143</f>
        <v>530.89</v>
      </c>
    </row>
    <row r="144" spans="1:13" hidden="1" x14ac:dyDescent="0.2">
      <c r="A144" s="55"/>
      <c r="B144" s="25">
        <v>343</v>
      </c>
      <c r="C144" s="29" t="s">
        <v>23</v>
      </c>
      <c r="D144" s="36">
        <v>4000</v>
      </c>
      <c r="E144" s="36">
        <v>4000</v>
      </c>
      <c r="F144" s="36">
        <v>4000</v>
      </c>
      <c r="G144" s="36">
        <f>F144/7.5345</f>
        <v>530.89123365850423</v>
      </c>
      <c r="H144" s="36">
        <v>0</v>
      </c>
      <c r="I144" s="30"/>
      <c r="J144" s="30"/>
      <c r="M144" s="23"/>
    </row>
    <row r="145" spans="1:13" x14ac:dyDescent="0.2">
      <c r="A145" s="55" t="s">
        <v>33</v>
      </c>
      <c r="B145" s="121" t="s">
        <v>34</v>
      </c>
      <c r="C145" s="122"/>
      <c r="D145" s="36"/>
      <c r="E145" s="36"/>
      <c r="F145" s="36"/>
      <c r="G145" s="36"/>
      <c r="H145" s="71"/>
      <c r="I145" s="30"/>
      <c r="J145" s="30"/>
      <c r="M145" s="23"/>
    </row>
    <row r="146" spans="1:13" x14ac:dyDescent="0.2">
      <c r="A146" s="55">
        <v>48005</v>
      </c>
      <c r="B146" s="103" t="s">
        <v>131</v>
      </c>
      <c r="C146" s="104"/>
      <c r="D146" s="36"/>
      <c r="E146" s="36"/>
      <c r="F146" s="36"/>
      <c r="G146" s="36"/>
      <c r="H146" s="71"/>
      <c r="I146" s="30"/>
      <c r="J146" s="30"/>
      <c r="M146" s="23"/>
    </row>
    <row r="147" spans="1:13" x14ac:dyDescent="0.2">
      <c r="A147" s="55"/>
      <c r="B147" s="15">
        <v>3</v>
      </c>
      <c r="C147" s="53" t="s">
        <v>10</v>
      </c>
      <c r="D147" s="36">
        <f t="shared" ref="D147:J147" si="35">D148+D151</f>
        <v>390194</v>
      </c>
      <c r="E147" s="36">
        <f t="shared" si="35"/>
        <v>496388.25</v>
      </c>
      <c r="F147" s="36">
        <f t="shared" si="35"/>
        <v>496387.93</v>
      </c>
      <c r="G147" s="36">
        <f t="shared" si="35"/>
        <v>65882.000132722809</v>
      </c>
      <c r="H147" s="36">
        <f t="shared" si="35"/>
        <v>36879.15</v>
      </c>
      <c r="I147" s="36">
        <f t="shared" si="35"/>
        <v>65882</v>
      </c>
      <c r="J147" s="36">
        <f t="shared" si="35"/>
        <v>65882</v>
      </c>
      <c r="M147" s="23"/>
    </row>
    <row r="148" spans="1:13" x14ac:dyDescent="0.2">
      <c r="A148" s="55"/>
      <c r="B148" s="25" t="s">
        <v>0</v>
      </c>
      <c r="C148" s="18" t="s">
        <v>11</v>
      </c>
      <c r="D148" s="36">
        <f>SUM(D149:D150)</f>
        <v>4500</v>
      </c>
      <c r="E148" s="36">
        <f>SUM(E149:E150)</f>
        <v>10800</v>
      </c>
      <c r="F148" s="36">
        <f>SUM(F149:F150)</f>
        <v>10800</v>
      </c>
      <c r="G148" s="36">
        <f>SUM(G149:G150)</f>
        <v>1433.4063308779614</v>
      </c>
      <c r="H148" s="36">
        <v>0</v>
      </c>
      <c r="I148" s="30">
        <v>1433.41</v>
      </c>
      <c r="J148" s="30">
        <f>I148</f>
        <v>1433.41</v>
      </c>
      <c r="M148" s="23"/>
    </row>
    <row r="149" spans="1:13" hidden="1" x14ac:dyDescent="0.2">
      <c r="A149" s="55"/>
      <c r="B149" s="15">
        <v>322</v>
      </c>
      <c r="C149" s="16" t="s">
        <v>12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0"/>
      <c r="J149" s="30"/>
      <c r="M149" s="23"/>
    </row>
    <row r="150" spans="1:13" hidden="1" x14ac:dyDescent="0.2">
      <c r="A150" s="55"/>
      <c r="B150" s="22">
        <v>323</v>
      </c>
      <c r="C150" s="18" t="s">
        <v>29</v>
      </c>
      <c r="D150" s="36">
        <v>4500</v>
      </c>
      <c r="E150" s="36">
        <v>10800</v>
      </c>
      <c r="F150" s="36">
        <v>10800</v>
      </c>
      <c r="G150" s="36">
        <f>F150/7.5345</f>
        <v>1433.4063308779614</v>
      </c>
      <c r="H150" s="36">
        <v>1751.94</v>
      </c>
      <c r="I150" s="30"/>
      <c r="J150" s="30"/>
      <c r="M150" s="23"/>
    </row>
    <row r="151" spans="1:13" x14ac:dyDescent="0.2">
      <c r="A151" s="55"/>
      <c r="B151" s="15">
        <v>37</v>
      </c>
      <c r="C151" s="29" t="s">
        <v>66</v>
      </c>
      <c r="D151" s="36">
        <f>D152</f>
        <v>385694</v>
      </c>
      <c r="E151" s="36">
        <f>E152</f>
        <v>485588.25</v>
      </c>
      <c r="F151" s="36">
        <f>F152</f>
        <v>485587.93</v>
      </c>
      <c r="G151" s="36">
        <f>G152</f>
        <v>64448.593801844843</v>
      </c>
      <c r="H151" s="36">
        <v>36879.15</v>
      </c>
      <c r="I151" s="36">
        <v>64448.59</v>
      </c>
      <c r="J151" s="36">
        <f>I151</f>
        <v>64448.59</v>
      </c>
    </row>
    <row r="152" spans="1:13" hidden="1" x14ac:dyDescent="0.2">
      <c r="A152" s="55"/>
      <c r="B152" s="15">
        <v>372</v>
      </c>
      <c r="C152" s="29" t="s">
        <v>24</v>
      </c>
      <c r="D152" s="36">
        <v>385694</v>
      </c>
      <c r="E152" s="36">
        <v>485588.25</v>
      </c>
      <c r="F152" s="36">
        <v>485587.93</v>
      </c>
      <c r="G152" s="36">
        <f>F152/7.5345</f>
        <v>64448.593801844843</v>
      </c>
      <c r="H152" s="36">
        <v>64448.639999999999</v>
      </c>
      <c r="I152" s="36"/>
      <c r="J152" s="36"/>
    </row>
    <row r="153" spans="1:13" ht="12.75" customHeight="1" x14ac:dyDescent="0.2">
      <c r="A153" s="55" t="s">
        <v>94</v>
      </c>
      <c r="B153" s="105" t="s">
        <v>152</v>
      </c>
      <c r="C153" s="106"/>
      <c r="D153" s="36"/>
      <c r="E153" s="36"/>
      <c r="F153" s="36"/>
      <c r="G153" s="36"/>
      <c r="H153" s="71"/>
      <c r="I153" s="36"/>
      <c r="J153" s="36"/>
    </row>
    <row r="154" spans="1:13" ht="12.75" customHeight="1" x14ac:dyDescent="0.2">
      <c r="A154" s="55">
        <v>32300</v>
      </c>
      <c r="B154" s="103" t="s">
        <v>151</v>
      </c>
      <c r="C154" s="104"/>
      <c r="D154" s="36"/>
      <c r="E154" s="36"/>
      <c r="F154" s="36"/>
      <c r="G154" s="36"/>
      <c r="H154" s="71"/>
      <c r="I154" s="36"/>
      <c r="J154" s="36"/>
    </row>
    <row r="155" spans="1:13" ht="12.75" customHeight="1" x14ac:dyDescent="0.2">
      <c r="A155" s="43"/>
      <c r="B155" s="25">
        <v>3</v>
      </c>
      <c r="C155" s="29" t="s">
        <v>10</v>
      </c>
      <c r="D155" s="36">
        <f t="shared" ref="D155:J155" si="36">D156+D161</f>
        <v>90500</v>
      </c>
      <c r="E155" s="36">
        <f t="shared" si="36"/>
        <v>71700</v>
      </c>
      <c r="F155" s="36">
        <f t="shared" si="36"/>
        <v>71400</v>
      </c>
      <c r="G155" s="36">
        <f t="shared" si="36"/>
        <v>9476.4085208042998</v>
      </c>
      <c r="H155" s="36">
        <f t="shared" si="36"/>
        <v>9385.8399999999983</v>
      </c>
      <c r="I155" s="36">
        <f t="shared" si="36"/>
        <v>9501.6200000000008</v>
      </c>
      <c r="J155" s="36">
        <f t="shared" si="36"/>
        <v>9501.6200000000008</v>
      </c>
    </row>
    <row r="156" spans="1:13" ht="12.75" customHeight="1" x14ac:dyDescent="0.2">
      <c r="A156" s="55"/>
      <c r="B156" s="25">
        <v>32</v>
      </c>
      <c r="C156" s="29" t="s">
        <v>28</v>
      </c>
      <c r="D156" s="36">
        <f>SUM(D157:D160)</f>
        <v>88500</v>
      </c>
      <c r="E156" s="36">
        <f>SUM(E157:E160)</f>
        <v>71200</v>
      </c>
      <c r="F156" s="36">
        <f>SUM(F157:F160)</f>
        <v>70900</v>
      </c>
      <c r="G156" s="36">
        <f>SUM(G157:G160)</f>
        <v>9410.0471165969866</v>
      </c>
      <c r="H156" s="36">
        <f>SUM(H157:H160)</f>
        <v>9319.4799999999977</v>
      </c>
      <c r="I156" s="36">
        <v>9435.26</v>
      </c>
      <c r="J156" s="36">
        <f>I156</f>
        <v>9435.26</v>
      </c>
    </row>
    <row r="157" spans="1:13" ht="12.75" hidden="1" customHeight="1" x14ac:dyDescent="0.2">
      <c r="A157" s="55"/>
      <c r="B157" s="25">
        <v>321</v>
      </c>
      <c r="C157" s="18" t="s">
        <v>21</v>
      </c>
      <c r="D157" s="36">
        <v>5000</v>
      </c>
      <c r="E157" s="36">
        <v>700</v>
      </c>
      <c r="F157" s="36">
        <v>700</v>
      </c>
      <c r="G157" s="36">
        <f>F157/7.5345</f>
        <v>92.905965890238235</v>
      </c>
      <c r="H157" s="36">
        <v>424.72</v>
      </c>
      <c r="I157" s="36"/>
      <c r="J157" s="36"/>
    </row>
    <row r="158" spans="1:13" ht="12.75" hidden="1" customHeight="1" x14ac:dyDescent="0.2">
      <c r="A158" s="55"/>
      <c r="B158" s="25">
        <v>322</v>
      </c>
      <c r="C158" s="29" t="s">
        <v>12</v>
      </c>
      <c r="D158" s="36">
        <v>60000</v>
      </c>
      <c r="E158" s="36">
        <v>63000</v>
      </c>
      <c r="F158" s="36">
        <v>65700</v>
      </c>
      <c r="G158" s="36">
        <f>F158/7.5345</f>
        <v>8719.8885128409311</v>
      </c>
      <c r="H158" s="36">
        <f>10003.55-1706.04</f>
        <v>8297.5099999999984</v>
      </c>
      <c r="I158" s="36"/>
      <c r="J158" s="36"/>
    </row>
    <row r="159" spans="1:13" ht="12.75" hidden="1" customHeight="1" x14ac:dyDescent="0.2">
      <c r="A159" s="55"/>
      <c r="B159" s="25">
        <v>323</v>
      </c>
      <c r="C159" s="29" t="s">
        <v>22</v>
      </c>
      <c r="D159" s="36">
        <v>23000</v>
      </c>
      <c r="E159" s="36">
        <v>7000</v>
      </c>
      <c r="F159" s="36">
        <v>4000</v>
      </c>
      <c r="G159" s="36">
        <f>F159/7.5345</f>
        <v>530.89123365850423</v>
      </c>
      <c r="H159" s="36">
        <v>530.89</v>
      </c>
      <c r="I159" s="36"/>
      <c r="J159" s="36"/>
    </row>
    <row r="160" spans="1:13" ht="12.75" hidden="1" customHeight="1" x14ac:dyDescent="0.2">
      <c r="A160" s="55"/>
      <c r="B160" s="15">
        <v>329</v>
      </c>
      <c r="C160" s="16" t="s">
        <v>8</v>
      </c>
      <c r="D160" s="36">
        <v>500</v>
      </c>
      <c r="E160" s="36">
        <v>500</v>
      </c>
      <c r="F160" s="36">
        <v>500</v>
      </c>
      <c r="G160" s="36">
        <f>F160/7.5345</f>
        <v>66.361404207313029</v>
      </c>
      <c r="H160" s="36">
        <v>66.36</v>
      </c>
      <c r="I160" s="36"/>
      <c r="J160" s="36"/>
    </row>
    <row r="161" spans="1:13" ht="12.75" customHeight="1" x14ac:dyDescent="0.2">
      <c r="A161" s="55"/>
      <c r="B161" s="25">
        <v>34</v>
      </c>
      <c r="C161" s="29" t="s">
        <v>25</v>
      </c>
      <c r="D161" s="36">
        <f>D162</f>
        <v>2000</v>
      </c>
      <c r="E161" s="36">
        <f>E162</f>
        <v>500</v>
      </c>
      <c r="F161" s="36">
        <f>F162</f>
        <v>500</v>
      </c>
      <c r="G161" s="36">
        <f>G162</f>
        <v>66.361404207313029</v>
      </c>
      <c r="H161" s="36">
        <f>H162</f>
        <v>66.36</v>
      </c>
      <c r="I161" s="36">
        <v>66.36</v>
      </c>
      <c r="J161" s="36">
        <f>I161</f>
        <v>66.36</v>
      </c>
    </row>
    <row r="162" spans="1:13" ht="12.75" hidden="1" customHeight="1" x14ac:dyDescent="0.2">
      <c r="A162" s="55"/>
      <c r="B162" s="25">
        <v>343</v>
      </c>
      <c r="C162" s="29" t="s">
        <v>23</v>
      </c>
      <c r="D162" s="36">
        <v>2000</v>
      </c>
      <c r="E162" s="36">
        <v>500</v>
      </c>
      <c r="F162" s="36">
        <v>500</v>
      </c>
      <c r="G162" s="36">
        <f>F162/7.5345</f>
        <v>66.361404207313029</v>
      </c>
      <c r="H162" s="36">
        <v>66.36</v>
      </c>
      <c r="I162" s="36"/>
      <c r="J162" s="36"/>
    </row>
    <row r="163" spans="1:13" ht="12.75" customHeight="1" x14ac:dyDescent="0.2">
      <c r="A163" s="55"/>
      <c r="B163" s="25">
        <v>42</v>
      </c>
      <c r="C163" s="58" t="s">
        <v>26</v>
      </c>
      <c r="D163" s="36" t="e">
        <f>D164+#REF!</f>
        <v>#REF!</v>
      </c>
      <c r="E163" s="36" t="e">
        <f>E164+#REF!</f>
        <v>#REF!</v>
      </c>
      <c r="F163" s="36">
        <f>F164</f>
        <v>168000</v>
      </c>
      <c r="G163" s="36">
        <f>G164</f>
        <v>22297.431813657175</v>
      </c>
      <c r="H163" s="36">
        <f>H164</f>
        <v>180.34</v>
      </c>
      <c r="I163" s="36"/>
      <c r="J163" s="36"/>
    </row>
    <row r="164" spans="1:13" ht="12.75" hidden="1" customHeight="1" x14ac:dyDescent="0.2">
      <c r="A164" s="55"/>
      <c r="B164" s="25">
        <v>422</v>
      </c>
      <c r="C164" s="18" t="s">
        <v>27</v>
      </c>
      <c r="D164" s="36">
        <v>180000</v>
      </c>
      <c r="E164" s="36">
        <v>213000</v>
      </c>
      <c r="F164" s="36">
        <v>168000</v>
      </c>
      <c r="G164" s="36">
        <f>F164/7.5345</f>
        <v>22297.431813657175</v>
      </c>
      <c r="H164" s="36">
        <v>180.34</v>
      </c>
      <c r="I164" s="36">
        <v>0</v>
      </c>
      <c r="J164" s="36"/>
    </row>
    <row r="165" spans="1:13" x14ac:dyDescent="0.2">
      <c r="A165" s="56" t="s">
        <v>95</v>
      </c>
      <c r="B165" s="112" t="s">
        <v>135</v>
      </c>
      <c r="C165" s="113"/>
      <c r="D165" s="36"/>
      <c r="E165" s="36"/>
      <c r="F165" s="36"/>
      <c r="G165" s="36"/>
      <c r="H165" s="71"/>
      <c r="I165" s="37"/>
      <c r="J165" s="37"/>
    </row>
    <row r="166" spans="1:13" ht="15" customHeight="1" x14ac:dyDescent="0.2">
      <c r="A166" s="56" t="s">
        <v>116</v>
      </c>
      <c r="B166" s="112" t="s">
        <v>134</v>
      </c>
      <c r="C166" s="113"/>
      <c r="D166" s="36"/>
      <c r="E166" s="36"/>
      <c r="F166" s="36"/>
      <c r="G166" s="36"/>
      <c r="H166" s="71"/>
      <c r="I166" s="37"/>
      <c r="J166" s="37"/>
      <c r="L166" s="23"/>
      <c r="M166" s="23"/>
    </row>
    <row r="167" spans="1:13" ht="15" customHeight="1" x14ac:dyDescent="0.2">
      <c r="A167" s="43"/>
      <c r="B167" s="4">
        <v>3</v>
      </c>
      <c r="C167" s="35" t="s">
        <v>10</v>
      </c>
      <c r="D167" s="36">
        <f t="shared" ref="D167:J167" si="37">D168+D172</f>
        <v>3155750</v>
      </c>
      <c r="E167" s="36">
        <f t="shared" si="37"/>
        <v>3310250</v>
      </c>
      <c r="F167" s="36">
        <f t="shared" si="37"/>
        <v>3280250</v>
      </c>
      <c r="G167" s="36">
        <f t="shared" si="37"/>
        <v>435363.99230207707</v>
      </c>
      <c r="H167" s="36">
        <f>H168+H172+H176</f>
        <v>250558.34</v>
      </c>
      <c r="I167" s="36">
        <f t="shared" si="37"/>
        <v>435363.99</v>
      </c>
      <c r="J167" s="36">
        <f t="shared" si="37"/>
        <v>435363.99</v>
      </c>
    </row>
    <row r="168" spans="1:13" ht="15" customHeight="1" x14ac:dyDescent="0.2">
      <c r="A168" s="56"/>
      <c r="B168" s="4">
        <v>31</v>
      </c>
      <c r="C168" s="4" t="s">
        <v>17</v>
      </c>
      <c r="D168" s="36">
        <f>SUM(D169:D171)</f>
        <v>3003750</v>
      </c>
      <c r="E168" s="36">
        <f>SUM(E169:E171)</f>
        <v>3095250</v>
      </c>
      <c r="F168" s="36">
        <f>SUM(F169:F171)</f>
        <v>3095250</v>
      </c>
      <c r="G168" s="36">
        <f>SUM(G169:G171)</f>
        <v>410810.27274537127</v>
      </c>
      <c r="H168" s="36">
        <f>SUM(H169:H171)</f>
        <v>233364.63</v>
      </c>
      <c r="I168" s="36">
        <v>410810.27</v>
      </c>
      <c r="J168" s="36">
        <f>I168</f>
        <v>410810.27</v>
      </c>
      <c r="L168" s="23"/>
    </row>
    <row r="169" spans="1:13" hidden="1" x14ac:dyDescent="0.2">
      <c r="A169" s="56"/>
      <c r="B169" s="25">
        <v>311</v>
      </c>
      <c r="C169" s="18" t="s">
        <v>9</v>
      </c>
      <c r="D169" s="36">
        <v>2485000</v>
      </c>
      <c r="E169" s="36">
        <v>2560000</v>
      </c>
      <c r="F169" s="36">
        <v>2560000</v>
      </c>
      <c r="G169" s="36">
        <f>F169/7.5345</f>
        <v>339770.38954144268</v>
      </c>
      <c r="H169" s="36">
        <v>195106.88</v>
      </c>
      <c r="I169" s="36"/>
      <c r="J169" s="36"/>
      <c r="L169" s="23"/>
      <c r="M169" s="23"/>
    </row>
    <row r="170" spans="1:13" hidden="1" x14ac:dyDescent="0.2">
      <c r="A170" s="56"/>
      <c r="B170" s="25">
        <v>312</v>
      </c>
      <c r="C170" s="18" t="s">
        <v>74</v>
      </c>
      <c r="D170" s="36">
        <v>114500</v>
      </c>
      <c r="E170" s="36">
        <v>114500</v>
      </c>
      <c r="F170" s="36">
        <v>114500</v>
      </c>
      <c r="G170" s="36">
        <f>F170/7.5345</f>
        <v>15196.761563474682</v>
      </c>
      <c r="H170" s="36">
        <v>6016.47</v>
      </c>
      <c r="I170" s="36"/>
      <c r="J170" s="36"/>
    </row>
    <row r="171" spans="1:13" hidden="1" x14ac:dyDescent="0.2">
      <c r="A171" s="56"/>
      <c r="B171" s="25">
        <v>313</v>
      </c>
      <c r="C171" s="18" t="s">
        <v>18</v>
      </c>
      <c r="D171" s="36">
        <v>404250</v>
      </c>
      <c r="E171" s="36">
        <v>420750</v>
      </c>
      <c r="F171" s="36">
        <v>420750</v>
      </c>
      <c r="G171" s="36">
        <f>F171/7.5345</f>
        <v>55843.121640453908</v>
      </c>
      <c r="H171" s="36">
        <v>32241.279999999999</v>
      </c>
      <c r="I171" s="36"/>
      <c r="J171" s="36"/>
    </row>
    <row r="172" spans="1:13" x14ac:dyDescent="0.2">
      <c r="A172" s="56"/>
      <c r="B172" s="25">
        <v>32</v>
      </c>
      <c r="C172" s="18" t="s">
        <v>11</v>
      </c>
      <c r="D172" s="36">
        <f>SUM(D173:D175)</f>
        <v>152000</v>
      </c>
      <c r="E172" s="36">
        <f>SUM(E173:E175)</f>
        <v>215000</v>
      </c>
      <c r="F172" s="36">
        <f>SUM(F173:F175)</f>
        <v>185000</v>
      </c>
      <c r="G172" s="36">
        <f>SUM(G173:G175)</f>
        <v>24553.719556705819</v>
      </c>
      <c r="H172" s="36">
        <f>SUM(H173:H175)</f>
        <v>17193.71</v>
      </c>
      <c r="I172" s="36">
        <v>24553.72</v>
      </c>
      <c r="J172" s="36">
        <f>I172</f>
        <v>24553.72</v>
      </c>
    </row>
    <row r="173" spans="1:13" ht="12.75" hidden="1" customHeight="1" x14ac:dyDescent="0.2">
      <c r="A173" s="56"/>
      <c r="B173" s="25">
        <v>321</v>
      </c>
      <c r="C173" s="18" t="s">
        <v>19</v>
      </c>
      <c r="D173" s="36">
        <v>140000</v>
      </c>
      <c r="E173" s="36">
        <v>170000</v>
      </c>
      <c r="F173" s="36">
        <v>170000</v>
      </c>
      <c r="G173" s="36">
        <f>F173/7.5345</f>
        <v>22562.877430486427</v>
      </c>
      <c r="H173" s="36">
        <v>16102.48</v>
      </c>
      <c r="I173" s="36"/>
      <c r="J173" s="36"/>
    </row>
    <row r="174" spans="1:13" ht="12.75" hidden="1" customHeight="1" x14ac:dyDescent="0.2">
      <c r="A174" s="56"/>
      <c r="B174" s="22">
        <v>323</v>
      </c>
      <c r="C174" s="18" t="s">
        <v>29</v>
      </c>
      <c r="D174" s="36"/>
      <c r="E174" s="36"/>
      <c r="F174" s="36"/>
      <c r="G174" s="36"/>
      <c r="H174" s="36">
        <v>0</v>
      </c>
      <c r="I174" s="36"/>
      <c r="J174" s="36"/>
    </row>
    <row r="175" spans="1:13" ht="12.75" hidden="1" customHeight="1" x14ac:dyDescent="0.2">
      <c r="A175" s="56"/>
      <c r="B175" s="15">
        <v>329</v>
      </c>
      <c r="C175" s="16" t="s">
        <v>8</v>
      </c>
      <c r="D175" s="36">
        <v>12000</v>
      </c>
      <c r="E175" s="36">
        <v>45000</v>
      </c>
      <c r="F175" s="36">
        <v>15000</v>
      </c>
      <c r="G175" s="36">
        <f>F175/7.5345</f>
        <v>1990.8421262193906</v>
      </c>
      <c r="H175" s="36">
        <v>1091.23</v>
      </c>
      <c r="I175" s="36"/>
      <c r="J175" s="36"/>
    </row>
    <row r="176" spans="1:13" ht="12.75" customHeight="1" x14ac:dyDescent="0.2">
      <c r="A176" s="56"/>
      <c r="B176" s="25">
        <v>34</v>
      </c>
      <c r="C176" s="29" t="s">
        <v>25</v>
      </c>
      <c r="D176" s="36"/>
      <c r="E176" s="36"/>
      <c r="F176" s="36"/>
      <c r="G176" s="36"/>
      <c r="H176" s="36">
        <f>H177</f>
        <v>0</v>
      </c>
      <c r="I176" s="36"/>
      <c r="J176" s="36"/>
    </row>
    <row r="177" spans="1:10" ht="12.75" hidden="1" customHeight="1" x14ac:dyDescent="0.2">
      <c r="A177" s="56"/>
      <c r="B177" s="25">
        <v>343</v>
      </c>
      <c r="C177" s="29" t="s">
        <v>23</v>
      </c>
      <c r="D177" s="36"/>
      <c r="E177" s="36"/>
      <c r="F177" s="36"/>
      <c r="G177" s="36"/>
      <c r="H177" s="36">
        <v>0</v>
      </c>
      <c r="I177" s="36"/>
      <c r="J177" s="36"/>
    </row>
    <row r="178" spans="1:10" x14ac:dyDescent="0.2">
      <c r="A178" s="56"/>
      <c r="B178" s="15"/>
      <c r="C178" s="16"/>
      <c r="D178" s="36"/>
      <c r="E178" s="36"/>
      <c r="F178" s="36"/>
      <c r="G178" s="36"/>
      <c r="H178" s="71"/>
      <c r="I178" s="36"/>
      <c r="J178" s="36"/>
    </row>
    <row r="179" spans="1:10" s="5" customFormat="1" ht="12.75" customHeight="1" x14ac:dyDescent="0.2">
      <c r="A179" s="54">
        <v>2102</v>
      </c>
      <c r="B179" s="123" t="s">
        <v>133</v>
      </c>
      <c r="C179" s="124"/>
      <c r="D179" s="11"/>
      <c r="E179" s="11"/>
      <c r="F179" s="11"/>
      <c r="G179" s="11"/>
      <c r="H179" s="69"/>
      <c r="I179" s="11"/>
      <c r="J179" s="11"/>
    </row>
    <row r="180" spans="1:10" x14ac:dyDescent="0.2">
      <c r="A180" s="55" t="s">
        <v>37</v>
      </c>
      <c r="B180" s="125" t="s">
        <v>38</v>
      </c>
      <c r="C180" s="126"/>
      <c r="D180" s="36"/>
      <c r="E180" s="36"/>
      <c r="F180" s="36"/>
      <c r="G180" s="36"/>
      <c r="H180" s="71"/>
      <c r="I180" s="36"/>
      <c r="J180" s="36"/>
    </row>
    <row r="181" spans="1:10" x14ac:dyDescent="0.2">
      <c r="A181" s="55">
        <v>11001</v>
      </c>
      <c r="B181" s="103" t="s">
        <v>136</v>
      </c>
      <c r="C181" s="104"/>
      <c r="D181" s="36"/>
      <c r="E181" s="36"/>
      <c r="F181" s="36"/>
      <c r="G181" s="36"/>
      <c r="H181" s="71"/>
      <c r="I181" s="36"/>
      <c r="J181" s="36"/>
    </row>
    <row r="182" spans="1:10" x14ac:dyDescent="0.2">
      <c r="A182" s="55"/>
      <c r="B182" s="15">
        <v>3</v>
      </c>
      <c r="C182" s="53" t="s">
        <v>10</v>
      </c>
      <c r="D182" s="36">
        <f t="shared" ref="D182:J182" si="38">D183+D187</f>
        <v>138451.64000000001</v>
      </c>
      <c r="E182" s="36">
        <f t="shared" si="38"/>
        <v>180596.5</v>
      </c>
      <c r="F182" s="36">
        <f t="shared" si="38"/>
        <v>180594.43</v>
      </c>
      <c r="G182" s="36">
        <f t="shared" si="38"/>
        <v>23968.999933638595</v>
      </c>
      <c r="H182" s="36">
        <f t="shared" si="38"/>
        <v>17107.670000000002</v>
      </c>
      <c r="I182" s="36">
        <f t="shared" si="38"/>
        <v>23969</v>
      </c>
      <c r="J182" s="36">
        <f t="shared" si="38"/>
        <v>23969</v>
      </c>
    </row>
    <row r="183" spans="1:10" x14ac:dyDescent="0.2">
      <c r="A183" s="55"/>
      <c r="B183" s="25" t="s">
        <v>0</v>
      </c>
      <c r="C183" s="18" t="s">
        <v>11</v>
      </c>
      <c r="D183" s="36">
        <f>SUM(D184:D186)</f>
        <v>138451.64000000001</v>
      </c>
      <c r="E183" s="36">
        <f>SUM(E184:E186)</f>
        <v>180596.5</v>
      </c>
      <c r="F183" s="36">
        <f>SUM(F184:F186)</f>
        <v>180594.43</v>
      </c>
      <c r="G183" s="36">
        <f>SUM(G184:G186)</f>
        <v>23968.999933638595</v>
      </c>
      <c r="H183" s="36">
        <f>SUM(H184:H186)</f>
        <v>17107.670000000002</v>
      </c>
      <c r="I183" s="30">
        <v>23969</v>
      </c>
      <c r="J183" s="36">
        <v>23969</v>
      </c>
    </row>
    <row r="184" spans="1:10" hidden="1" x14ac:dyDescent="0.2">
      <c r="A184" s="55"/>
      <c r="B184" s="15">
        <v>322</v>
      </c>
      <c r="C184" s="16" t="s">
        <v>12</v>
      </c>
      <c r="D184" s="36">
        <v>120000</v>
      </c>
      <c r="E184" s="36">
        <v>160000</v>
      </c>
      <c r="F184" s="36">
        <v>160000</v>
      </c>
      <c r="G184" s="36">
        <f>F184/7.5345</f>
        <v>21235.649346340168</v>
      </c>
      <c r="H184" s="36">
        <v>16130.58</v>
      </c>
      <c r="I184" s="36"/>
      <c r="J184" s="36"/>
    </row>
    <row r="185" spans="1:10" hidden="1" x14ac:dyDescent="0.2">
      <c r="A185" s="55"/>
      <c r="B185" s="22">
        <v>323</v>
      </c>
      <c r="C185" s="18" t="s">
        <v>29</v>
      </c>
      <c r="D185" s="36">
        <v>6431.36</v>
      </c>
      <c r="E185" s="36">
        <v>7492.5</v>
      </c>
      <c r="F185" s="36">
        <v>7490.43</v>
      </c>
      <c r="G185" s="36">
        <f>F185/7.5345</f>
        <v>994.15090583316737</v>
      </c>
      <c r="H185" s="36">
        <v>149.69</v>
      </c>
      <c r="I185" s="36"/>
      <c r="J185" s="36"/>
    </row>
    <row r="186" spans="1:10" hidden="1" x14ac:dyDescent="0.2">
      <c r="A186" s="55"/>
      <c r="B186" s="15">
        <v>329</v>
      </c>
      <c r="C186" s="16" t="s">
        <v>8</v>
      </c>
      <c r="D186" s="36">
        <v>12020.28</v>
      </c>
      <c r="E186" s="36">
        <v>13104</v>
      </c>
      <c r="F186" s="36">
        <v>13104</v>
      </c>
      <c r="G186" s="36">
        <f>F186/7.5345</f>
        <v>1739.1996814652598</v>
      </c>
      <c r="H186" s="36">
        <v>827.4</v>
      </c>
      <c r="I186" s="36"/>
      <c r="J186" s="36"/>
    </row>
    <row r="187" spans="1:10" hidden="1" x14ac:dyDescent="0.2">
      <c r="A187" s="55"/>
      <c r="B187" s="15">
        <v>37</v>
      </c>
      <c r="C187" s="29" t="s">
        <v>66</v>
      </c>
      <c r="D187" s="36">
        <f>D188</f>
        <v>0</v>
      </c>
      <c r="E187" s="36">
        <f>E188</f>
        <v>0</v>
      </c>
      <c r="F187" s="36">
        <f>F188</f>
        <v>0</v>
      </c>
      <c r="G187" s="36">
        <f>G188</f>
        <v>0</v>
      </c>
      <c r="H187" s="71">
        <f>H188</f>
        <v>0</v>
      </c>
      <c r="I187" s="36"/>
      <c r="J187" s="36">
        <f>I187</f>
        <v>0</v>
      </c>
    </row>
    <row r="188" spans="1:10" hidden="1" x14ac:dyDescent="0.2">
      <c r="A188" s="55"/>
      <c r="B188" s="15">
        <v>372</v>
      </c>
      <c r="C188" s="29" t="s">
        <v>24</v>
      </c>
      <c r="D188" s="36"/>
      <c r="E188" s="36"/>
      <c r="F188" s="36"/>
      <c r="G188" s="36"/>
      <c r="H188" s="71"/>
      <c r="I188" s="36"/>
      <c r="J188" s="36"/>
    </row>
    <row r="189" spans="1:10" hidden="1" x14ac:dyDescent="0.2">
      <c r="A189" s="55" t="s">
        <v>70</v>
      </c>
      <c r="B189" s="103" t="s">
        <v>71</v>
      </c>
      <c r="C189" s="104"/>
      <c r="D189" s="36"/>
      <c r="E189" s="36"/>
      <c r="F189" s="36"/>
      <c r="G189" s="36"/>
      <c r="H189" s="71"/>
      <c r="I189" s="36"/>
      <c r="J189" s="36"/>
    </row>
    <row r="190" spans="1:10" hidden="1" x14ac:dyDescent="0.2">
      <c r="A190" s="43"/>
      <c r="B190" s="14" t="s">
        <v>30</v>
      </c>
      <c r="C190" s="31" t="s">
        <v>71</v>
      </c>
      <c r="D190" s="36"/>
      <c r="E190" s="36"/>
      <c r="F190" s="36"/>
      <c r="G190" s="36"/>
      <c r="H190" s="71"/>
      <c r="I190" s="36"/>
      <c r="J190" s="36"/>
    </row>
    <row r="191" spans="1:10" hidden="1" x14ac:dyDescent="0.2">
      <c r="A191" s="55"/>
      <c r="B191" s="25">
        <v>3</v>
      </c>
      <c r="C191" s="29" t="s">
        <v>10</v>
      </c>
      <c r="D191" s="36">
        <f>D192</f>
        <v>0</v>
      </c>
      <c r="E191" s="36">
        <f>E192</f>
        <v>1165</v>
      </c>
      <c r="F191" s="36">
        <f>F192</f>
        <v>0</v>
      </c>
      <c r="G191" s="36">
        <f>G192</f>
        <v>0</v>
      </c>
      <c r="H191" s="71">
        <f>H192</f>
        <v>0</v>
      </c>
      <c r="I191" s="36"/>
      <c r="J191" s="36"/>
    </row>
    <row r="192" spans="1:10" hidden="1" x14ac:dyDescent="0.2">
      <c r="A192" s="55"/>
      <c r="B192" s="25">
        <v>32</v>
      </c>
      <c r="C192" s="29" t="s">
        <v>28</v>
      </c>
      <c r="D192" s="36">
        <f>SUM(D193:D194)</f>
        <v>0</v>
      </c>
      <c r="E192" s="36">
        <f>SUM(E193:E194)</f>
        <v>1165</v>
      </c>
      <c r="F192" s="36">
        <f>SUM(F193:F194)</f>
        <v>0</v>
      </c>
      <c r="G192" s="36">
        <f>SUM(G193:G194)</f>
        <v>0</v>
      </c>
      <c r="H192" s="71">
        <f>SUM(H193:H194)</f>
        <v>0</v>
      </c>
      <c r="I192" s="30"/>
      <c r="J192" s="36">
        <f>I192</f>
        <v>0</v>
      </c>
    </row>
    <row r="193" spans="1:10" hidden="1" x14ac:dyDescent="0.2">
      <c r="A193" s="55"/>
      <c r="B193" s="25">
        <v>321</v>
      </c>
      <c r="C193" s="18" t="s">
        <v>21</v>
      </c>
      <c r="D193" s="36">
        <v>0</v>
      </c>
      <c r="E193" s="36">
        <v>1165</v>
      </c>
      <c r="F193" s="36"/>
      <c r="G193" s="36">
        <f>F193/7.5345</f>
        <v>0</v>
      </c>
      <c r="H193" s="71">
        <f>G193/7.5345</f>
        <v>0</v>
      </c>
      <c r="I193" s="36"/>
      <c r="J193" s="36"/>
    </row>
    <row r="194" spans="1:10" hidden="1" x14ac:dyDescent="0.2">
      <c r="A194" s="55"/>
      <c r="B194" s="22">
        <v>323</v>
      </c>
      <c r="C194" s="18" t="s">
        <v>29</v>
      </c>
      <c r="D194" s="36">
        <v>0</v>
      </c>
      <c r="E194" s="36">
        <v>0</v>
      </c>
      <c r="F194" s="36">
        <v>0</v>
      </c>
      <c r="G194" s="36">
        <v>0</v>
      </c>
      <c r="H194" s="71">
        <v>0</v>
      </c>
      <c r="I194" s="36"/>
      <c r="J194" s="36"/>
    </row>
    <row r="195" spans="1:10" x14ac:dyDescent="0.2">
      <c r="A195" s="55"/>
      <c r="B195" s="22"/>
      <c r="C195" s="28"/>
      <c r="D195" s="36"/>
      <c r="E195" s="36"/>
      <c r="F195" s="36"/>
      <c r="G195" s="36"/>
      <c r="H195" s="71"/>
      <c r="I195" s="36"/>
      <c r="J195" s="36"/>
    </row>
    <row r="196" spans="1:10" hidden="1" x14ac:dyDescent="0.2">
      <c r="A196" s="55" t="s">
        <v>93</v>
      </c>
      <c r="B196" s="14" t="s">
        <v>30</v>
      </c>
      <c r="C196" s="31" t="s">
        <v>68</v>
      </c>
      <c r="D196" s="36"/>
      <c r="E196" s="36"/>
      <c r="F196" s="36"/>
      <c r="G196" s="36"/>
      <c r="H196" s="71"/>
      <c r="I196" s="36"/>
      <c r="J196" s="36"/>
    </row>
    <row r="197" spans="1:10" hidden="1" x14ac:dyDescent="0.2">
      <c r="A197" s="55"/>
      <c r="B197" s="25">
        <v>3</v>
      </c>
      <c r="C197" s="29" t="s">
        <v>10</v>
      </c>
      <c r="D197" s="36">
        <f t="shared" ref="D197:J197" si="39">D198</f>
        <v>0</v>
      </c>
      <c r="E197" s="36">
        <f t="shared" si="39"/>
        <v>0</v>
      </c>
      <c r="F197" s="36">
        <f t="shared" si="39"/>
        <v>0</v>
      </c>
      <c r="G197" s="36">
        <f t="shared" si="39"/>
        <v>0</v>
      </c>
      <c r="H197" s="71">
        <f t="shared" si="39"/>
        <v>0</v>
      </c>
      <c r="I197" s="36">
        <f t="shared" si="39"/>
        <v>0</v>
      </c>
      <c r="J197" s="36">
        <f t="shared" si="39"/>
        <v>0</v>
      </c>
    </row>
    <row r="198" spans="1:10" hidden="1" x14ac:dyDescent="0.2">
      <c r="A198" s="55"/>
      <c r="B198" s="25">
        <v>32</v>
      </c>
      <c r="C198" s="29" t="s">
        <v>28</v>
      </c>
      <c r="D198" s="36">
        <f>SUM(D199:D201)</f>
        <v>0</v>
      </c>
      <c r="E198" s="36">
        <f>SUM(E199:E201)</f>
        <v>0</v>
      </c>
      <c r="F198" s="36">
        <f>SUM(F199:F201)</f>
        <v>0</v>
      </c>
      <c r="G198" s="36">
        <f>SUM(G199:G201)</f>
        <v>0</v>
      </c>
      <c r="H198" s="71">
        <f>SUM(H199:H201)</f>
        <v>0</v>
      </c>
      <c r="I198" s="30"/>
      <c r="J198" s="36"/>
    </row>
    <row r="199" spans="1:10" hidden="1" x14ac:dyDescent="0.2">
      <c r="A199" s="55"/>
      <c r="B199" s="25">
        <v>321</v>
      </c>
      <c r="C199" s="18" t="s">
        <v>21</v>
      </c>
      <c r="D199" s="36">
        <v>0</v>
      </c>
      <c r="E199" s="36">
        <v>0</v>
      </c>
      <c r="F199" s="36">
        <v>0</v>
      </c>
      <c r="G199" s="36">
        <v>0</v>
      </c>
      <c r="H199" s="71">
        <v>0</v>
      </c>
      <c r="I199" s="30"/>
      <c r="J199" s="36"/>
    </row>
    <row r="200" spans="1:10" hidden="1" x14ac:dyDescent="0.2">
      <c r="A200" s="55"/>
      <c r="B200" s="22">
        <v>323</v>
      </c>
      <c r="C200" s="18" t="s">
        <v>29</v>
      </c>
      <c r="D200" s="36">
        <v>0</v>
      </c>
      <c r="E200" s="36">
        <v>0</v>
      </c>
      <c r="F200" s="36">
        <v>0</v>
      </c>
      <c r="G200" s="36">
        <v>0</v>
      </c>
      <c r="H200" s="71">
        <v>0</v>
      </c>
      <c r="I200" s="30"/>
      <c r="J200" s="36"/>
    </row>
    <row r="201" spans="1:10" hidden="1" x14ac:dyDescent="0.2">
      <c r="A201" s="55"/>
      <c r="B201" s="32">
        <v>329</v>
      </c>
      <c r="C201" s="16" t="s">
        <v>8</v>
      </c>
      <c r="D201" s="36">
        <v>0</v>
      </c>
      <c r="E201" s="36">
        <v>0</v>
      </c>
      <c r="F201" s="36">
        <v>0</v>
      </c>
      <c r="G201" s="36">
        <v>0</v>
      </c>
      <c r="H201" s="71">
        <v>0</v>
      </c>
      <c r="I201" s="36"/>
      <c r="J201" s="36"/>
    </row>
    <row r="202" spans="1:10" hidden="1" x14ac:dyDescent="0.2">
      <c r="A202" s="55"/>
      <c r="B202" s="25">
        <v>4</v>
      </c>
      <c r="C202" s="18" t="s">
        <v>15</v>
      </c>
      <c r="D202" s="36">
        <f>D203</f>
        <v>0</v>
      </c>
      <c r="E202" s="36">
        <f>E203</f>
        <v>0</v>
      </c>
      <c r="F202" s="36">
        <f>F203</f>
        <v>0</v>
      </c>
      <c r="G202" s="36">
        <f>G203</f>
        <v>0</v>
      </c>
      <c r="H202" s="71">
        <f>H203</f>
        <v>0</v>
      </c>
      <c r="I202" s="36"/>
      <c r="J202" s="36"/>
    </row>
    <row r="203" spans="1:10" hidden="1" x14ac:dyDescent="0.2">
      <c r="A203" s="55"/>
      <c r="B203" s="25">
        <v>42</v>
      </c>
      <c r="C203" s="58" t="s">
        <v>26</v>
      </c>
      <c r="D203" s="36">
        <f>SUM(D204)</f>
        <v>0</v>
      </c>
      <c r="E203" s="36">
        <f>SUM(E204)</f>
        <v>0</v>
      </c>
      <c r="F203" s="36">
        <f>SUM(F204)</f>
        <v>0</v>
      </c>
      <c r="G203" s="36">
        <f>SUM(G204)</f>
        <v>0</v>
      </c>
      <c r="H203" s="71">
        <f>SUM(H204)</f>
        <v>0</v>
      </c>
      <c r="I203" s="36"/>
      <c r="J203" s="36"/>
    </row>
    <row r="204" spans="1:10" hidden="1" x14ac:dyDescent="0.2">
      <c r="A204" s="55"/>
      <c r="B204" s="25">
        <v>422</v>
      </c>
      <c r="C204" s="18" t="s">
        <v>27</v>
      </c>
      <c r="D204" s="36">
        <v>0</v>
      </c>
      <c r="E204" s="36">
        <v>0</v>
      </c>
      <c r="F204" s="36">
        <v>0</v>
      </c>
      <c r="G204" s="36">
        <v>0</v>
      </c>
      <c r="H204" s="71">
        <v>0</v>
      </c>
      <c r="I204" s="36"/>
      <c r="J204" s="36"/>
    </row>
    <row r="205" spans="1:10" hidden="1" x14ac:dyDescent="0.2">
      <c r="A205" s="55"/>
      <c r="B205" s="22"/>
      <c r="C205" s="31"/>
      <c r="D205" s="36"/>
      <c r="E205" s="36"/>
      <c r="F205" s="36"/>
      <c r="G205" s="36"/>
      <c r="H205" s="71"/>
      <c r="I205" s="36"/>
      <c r="J205" s="36"/>
    </row>
    <row r="206" spans="1:10" s="5" customFormat="1" x14ac:dyDescent="0.2">
      <c r="A206" s="54">
        <v>2301</v>
      </c>
      <c r="B206" s="123" t="s">
        <v>137</v>
      </c>
      <c r="C206" s="124"/>
      <c r="D206" s="11"/>
      <c r="E206" s="11"/>
      <c r="F206" s="11"/>
      <c r="G206" s="11"/>
      <c r="H206" s="69"/>
      <c r="I206" s="11"/>
      <c r="J206" s="11"/>
    </row>
    <row r="207" spans="1:10" s="5" customFormat="1" x14ac:dyDescent="0.2">
      <c r="A207" s="55" t="s">
        <v>70</v>
      </c>
      <c r="B207" s="105" t="s">
        <v>71</v>
      </c>
      <c r="C207" s="106"/>
      <c r="D207" s="11"/>
      <c r="E207" s="11"/>
      <c r="F207" s="11"/>
      <c r="G207" s="11"/>
      <c r="H207" s="69"/>
      <c r="I207" s="11"/>
      <c r="J207" s="11"/>
    </row>
    <row r="208" spans="1:10" s="5" customFormat="1" x14ac:dyDescent="0.2">
      <c r="A208" s="55">
        <v>11001</v>
      </c>
      <c r="B208" s="103" t="s">
        <v>136</v>
      </c>
      <c r="C208" s="104"/>
      <c r="D208" s="11"/>
      <c r="E208" s="11"/>
      <c r="F208" s="11"/>
      <c r="G208" s="11"/>
      <c r="H208" s="69"/>
      <c r="I208" s="11"/>
      <c r="J208" s="11"/>
    </row>
    <row r="209" spans="1:12" s="5" customFormat="1" x14ac:dyDescent="0.2">
      <c r="A209" s="54"/>
      <c r="B209" s="25">
        <v>3</v>
      </c>
      <c r="C209" s="29" t="s">
        <v>10</v>
      </c>
      <c r="D209" s="11"/>
      <c r="E209" s="11"/>
      <c r="F209" s="11"/>
      <c r="G209" s="11"/>
      <c r="H209" s="36">
        <f t="shared" ref="H209" si="40">H210</f>
        <v>600</v>
      </c>
      <c r="I209" s="11"/>
      <c r="J209" s="11"/>
    </row>
    <row r="210" spans="1:12" s="5" customFormat="1" x14ac:dyDescent="0.2">
      <c r="A210" s="54"/>
      <c r="B210" s="25">
        <v>32</v>
      </c>
      <c r="C210" s="29" t="s">
        <v>28</v>
      </c>
      <c r="D210" s="11"/>
      <c r="E210" s="11"/>
      <c r="F210" s="11"/>
      <c r="G210" s="11"/>
      <c r="H210" s="36">
        <f>H211</f>
        <v>600</v>
      </c>
      <c r="I210" s="11"/>
      <c r="J210" s="11"/>
    </row>
    <row r="211" spans="1:12" s="5" customFormat="1" hidden="1" x14ac:dyDescent="0.2">
      <c r="A211" s="54"/>
      <c r="B211" s="25">
        <v>323</v>
      </c>
      <c r="C211" s="29" t="s">
        <v>22</v>
      </c>
      <c r="D211" s="11"/>
      <c r="E211" s="11"/>
      <c r="F211" s="11"/>
      <c r="G211" s="11"/>
      <c r="H211" s="36">
        <v>600</v>
      </c>
      <c r="I211" s="11"/>
      <c r="J211" s="11"/>
    </row>
    <row r="212" spans="1:12" ht="12.75" customHeight="1" x14ac:dyDescent="0.2">
      <c r="A212" s="55" t="s">
        <v>36</v>
      </c>
      <c r="B212" s="105" t="s">
        <v>163</v>
      </c>
      <c r="C212" s="106"/>
      <c r="D212" s="36"/>
      <c r="E212" s="36"/>
      <c r="F212" s="36"/>
      <c r="G212" s="36"/>
      <c r="H212" s="71"/>
      <c r="I212" s="36"/>
      <c r="J212" s="36"/>
    </row>
    <row r="213" spans="1:12" ht="12.75" customHeight="1" x14ac:dyDescent="0.2">
      <c r="A213" s="55">
        <v>47300</v>
      </c>
      <c r="B213" s="105" t="s">
        <v>138</v>
      </c>
      <c r="C213" s="106"/>
      <c r="D213" s="36"/>
      <c r="E213" s="36"/>
      <c r="F213" s="36"/>
      <c r="G213" s="36"/>
      <c r="H213" s="71"/>
      <c r="I213" s="36"/>
      <c r="J213" s="36"/>
    </row>
    <row r="214" spans="1:12" ht="12.75" customHeight="1" x14ac:dyDescent="0.2">
      <c r="A214" s="55"/>
      <c r="B214" s="25">
        <v>3</v>
      </c>
      <c r="C214" s="29" t="s">
        <v>10</v>
      </c>
      <c r="D214" s="36">
        <f t="shared" ref="D214:J214" si="41">D215</f>
        <v>75000</v>
      </c>
      <c r="E214" s="36">
        <f t="shared" si="41"/>
        <v>75000</v>
      </c>
      <c r="F214" s="36">
        <f t="shared" si="41"/>
        <v>75000</v>
      </c>
      <c r="G214" s="36">
        <f t="shared" si="41"/>
        <v>9954.2106310969521</v>
      </c>
      <c r="H214" s="36">
        <f t="shared" si="41"/>
        <v>803.87</v>
      </c>
      <c r="I214" s="36">
        <f t="shared" si="41"/>
        <v>9954.2099999999991</v>
      </c>
      <c r="J214" s="36">
        <f t="shared" si="41"/>
        <v>9954.2099999999991</v>
      </c>
    </row>
    <row r="215" spans="1:12" ht="12.75" customHeight="1" x14ac:dyDescent="0.2">
      <c r="A215" s="55"/>
      <c r="B215" s="25">
        <v>32</v>
      </c>
      <c r="C215" s="29" t="s">
        <v>28</v>
      </c>
      <c r="D215" s="36">
        <f>D217+D218</f>
        <v>75000</v>
      </c>
      <c r="E215" s="36">
        <f>E217+E218</f>
        <v>75000</v>
      </c>
      <c r="F215" s="36">
        <f>F217+F218</f>
        <v>75000</v>
      </c>
      <c r="G215" s="36">
        <f>G217+G218</f>
        <v>9954.2106310969521</v>
      </c>
      <c r="H215" s="36">
        <f>SUM(H216:H218)</f>
        <v>803.87</v>
      </c>
      <c r="I215" s="36">
        <v>9954.2099999999991</v>
      </c>
      <c r="J215" s="36">
        <f>I215</f>
        <v>9954.2099999999991</v>
      </c>
    </row>
    <row r="216" spans="1:12" ht="12.75" hidden="1" customHeight="1" x14ac:dyDescent="0.2">
      <c r="A216" s="55"/>
      <c r="B216" s="25">
        <v>321</v>
      </c>
      <c r="C216" s="18" t="s">
        <v>21</v>
      </c>
      <c r="D216" s="36"/>
      <c r="E216" s="36"/>
      <c r="F216" s="36"/>
      <c r="G216" s="36"/>
      <c r="H216" s="36">
        <v>0</v>
      </c>
      <c r="I216" s="36"/>
      <c r="J216" s="36"/>
    </row>
    <row r="217" spans="1:12" ht="12.75" hidden="1" customHeight="1" x14ac:dyDescent="0.2">
      <c r="A217" s="55"/>
      <c r="B217" s="25">
        <v>322</v>
      </c>
      <c r="C217" s="29" t="s">
        <v>12</v>
      </c>
      <c r="D217" s="36">
        <v>66000</v>
      </c>
      <c r="E217" s="36">
        <v>71000</v>
      </c>
      <c r="F217" s="36">
        <v>71000</v>
      </c>
      <c r="G217" s="36">
        <f>F217/7.5345</f>
        <v>9423.3193974384485</v>
      </c>
      <c r="H217" s="36">
        <v>556.64</v>
      </c>
      <c r="I217" s="36"/>
      <c r="J217" s="36"/>
      <c r="L217" s="23"/>
    </row>
    <row r="218" spans="1:12" ht="12.75" hidden="1" customHeight="1" x14ac:dyDescent="0.2">
      <c r="A218" s="55"/>
      <c r="B218" s="25">
        <v>323</v>
      </c>
      <c r="C218" s="29" t="s">
        <v>22</v>
      </c>
      <c r="D218" s="36">
        <v>9000</v>
      </c>
      <c r="E218" s="36">
        <v>4000</v>
      </c>
      <c r="F218" s="36">
        <v>4000</v>
      </c>
      <c r="G218" s="36">
        <f>F218/7.5345</f>
        <v>530.89123365850423</v>
      </c>
      <c r="H218" s="36">
        <v>247.23</v>
      </c>
      <c r="I218" s="36"/>
      <c r="J218" s="36"/>
      <c r="L218" s="23"/>
    </row>
    <row r="219" spans="1:12" ht="14.25" customHeight="1" x14ac:dyDescent="0.2">
      <c r="A219" s="55">
        <v>55348</v>
      </c>
      <c r="B219" s="103" t="s">
        <v>139</v>
      </c>
      <c r="C219" s="104"/>
      <c r="D219" s="36"/>
      <c r="E219" s="36"/>
      <c r="F219" s="36"/>
      <c r="G219" s="36"/>
      <c r="H219" s="36"/>
      <c r="I219" s="36"/>
      <c r="J219" s="36"/>
    </row>
    <row r="220" spans="1:12" x14ac:dyDescent="0.2">
      <c r="A220" s="43"/>
      <c r="B220" s="25">
        <v>3</v>
      </c>
      <c r="C220" s="29" t="s">
        <v>10</v>
      </c>
      <c r="D220" s="36">
        <f t="shared" ref="D220:I220" si="42">D221</f>
        <v>0</v>
      </c>
      <c r="E220" s="36">
        <f t="shared" si="42"/>
        <v>7500</v>
      </c>
      <c r="F220" s="36">
        <f t="shared" si="42"/>
        <v>7500</v>
      </c>
      <c r="G220" s="36">
        <f t="shared" si="42"/>
        <v>995.4210631096953</v>
      </c>
      <c r="H220" s="36">
        <f t="shared" si="42"/>
        <v>502.38</v>
      </c>
      <c r="I220" s="36">
        <f t="shared" si="42"/>
        <v>0</v>
      </c>
      <c r="J220" s="36">
        <f>I220</f>
        <v>0</v>
      </c>
    </row>
    <row r="221" spans="1:12" x14ac:dyDescent="0.2">
      <c r="A221" s="55"/>
      <c r="B221" s="25">
        <v>32</v>
      </c>
      <c r="C221" s="29" t="s">
        <v>28</v>
      </c>
      <c r="D221" s="36">
        <f>D222</f>
        <v>0</v>
      </c>
      <c r="E221" s="36">
        <f>E222</f>
        <v>7500</v>
      </c>
      <c r="F221" s="36">
        <f>F222</f>
        <v>7500</v>
      </c>
      <c r="G221" s="36">
        <f>G222</f>
        <v>995.4210631096953</v>
      </c>
      <c r="H221" s="36">
        <f>H222</f>
        <v>502.38</v>
      </c>
      <c r="I221" s="36"/>
      <c r="J221" s="36">
        <f>I221</f>
        <v>0</v>
      </c>
    </row>
    <row r="222" spans="1:12" hidden="1" x14ac:dyDescent="0.2">
      <c r="A222" s="55"/>
      <c r="B222" s="25">
        <v>322</v>
      </c>
      <c r="C222" s="29" t="s">
        <v>12</v>
      </c>
      <c r="D222" s="36">
        <v>0</v>
      </c>
      <c r="E222" s="36">
        <v>7500</v>
      </c>
      <c r="F222" s="36">
        <v>7500</v>
      </c>
      <c r="G222" s="36">
        <f>F222/7.5345</f>
        <v>995.4210631096953</v>
      </c>
      <c r="H222" s="36">
        <v>502.38</v>
      </c>
      <c r="I222" s="36"/>
      <c r="J222" s="36"/>
    </row>
    <row r="223" spans="1:12" ht="14.25" customHeight="1" x14ac:dyDescent="0.2">
      <c r="A223" s="55">
        <v>55431</v>
      </c>
      <c r="B223" s="103" t="s">
        <v>140</v>
      </c>
      <c r="C223" s="104"/>
      <c r="D223" s="36"/>
      <c r="E223" s="36"/>
      <c r="F223" s="36"/>
      <c r="G223" s="36"/>
      <c r="H223" s="36"/>
      <c r="I223" s="36"/>
      <c r="J223" s="36"/>
    </row>
    <row r="224" spans="1:12" x14ac:dyDescent="0.2">
      <c r="A224" s="43"/>
      <c r="B224" s="25">
        <v>3</v>
      </c>
      <c r="C224" s="29" t="s">
        <v>10</v>
      </c>
      <c r="D224" s="36">
        <f t="shared" ref="D224:J225" si="43">D225</f>
        <v>75000</v>
      </c>
      <c r="E224" s="36">
        <f t="shared" si="43"/>
        <v>77500</v>
      </c>
      <c r="F224" s="36">
        <f t="shared" si="43"/>
        <v>122000</v>
      </c>
      <c r="G224" s="36">
        <f t="shared" si="43"/>
        <v>16192.182626584377</v>
      </c>
      <c r="H224" s="36">
        <f t="shared" si="43"/>
        <v>1285.3</v>
      </c>
      <c r="I224" s="36">
        <f t="shared" si="43"/>
        <v>16192.18</v>
      </c>
      <c r="J224" s="36">
        <f t="shared" si="43"/>
        <v>16192.18</v>
      </c>
    </row>
    <row r="225" spans="1:12" x14ac:dyDescent="0.2">
      <c r="A225" s="55"/>
      <c r="B225" s="25">
        <v>32</v>
      </c>
      <c r="C225" s="29" t="s">
        <v>28</v>
      </c>
      <c r="D225" s="36">
        <f t="shared" si="43"/>
        <v>75000</v>
      </c>
      <c r="E225" s="36">
        <f t="shared" si="43"/>
        <v>77500</v>
      </c>
      <c r="F225" s="36">
        <f t="shared" si="43"/>
        <v>122000</v>
      </c>
      <c r="G225" s="36">
        <f t="shared" si="43"/>
        <v>16192.182626584377</v>
      </c>
      <c r="H225" s="36">
        <f t="shared" si="43"/>
        <v>1285.3</v>
      </c>
      <c r="I225" s="36">
        <v>16192.18</v>
      </c>
      <c r="J225" s="36">
        <f>I225</f>
        <v>16192.18</v>
      </c>
    </row>
    <row r="226" spans="1:12" hidden="1" x14ac:dyDescent="0.2">
      <c r="A226" s="55"/>
      <c r="B226" s="25">
        <v>322</v>
      </c>
      <c r="C226" s="29" t="s">
        <v>12</v>
      </c>
      <c r="D226" s="36">
        <v>75000</v>
      </c>
      <c r="E226" s="36">
        <v>77500</v>
      </c>
      <c r="F226" s="36">
        <v>122000</v>
      </c>
      <c r="G226" s="36">
        <f>F226/7.5345</f>
        <v>16192.182626584377</v>
      </c>
      <c r="H226" s="36">
        <v>1285.3</v>
      </c>
      <c r="I226" s="36"/>
      <c r="J226" s="36"/>
    </row>
    <row r="227" spans="1:12" x14ac:dyDescent="0.2">
      <c r="A227" s="55" t="s">
        <v>73</v>
      </c>
      <c r="B227" s="105" t="s">
        <v>141</v>
      </c>
      <c r="C227" s="106"/>
      <c r="D227" s="36"/>
      <c r="E227" s="36"/>
      <c r="F227" s="36"/>
      <c r="G227" s="36"/>
      <c r="H227" s="71"/>
      <c r="I227" s="36"/>
      <c r="J227" s="39"/>
      <c r="K227" s="33"/>
      <c r="L227" s="34"/>
    </row>
    <row r="228" spans="1:12" x14ac:dyDescent="0.2">
      <c r="A228" s="55">
        <v>47300</v>
      </c>
      <c r="B228" s="105" t="s">
        <v>138</v>
      </c>
      <c r="C228" s="106"/>
      <c r="D228" s="36"/>
      <c r="E228" s="36"/>
      <c r="F228" s="36"/>
      <c r="G228" s="36"/>
      <c r="H228" s="71"/>
      <c r="I228" s="36"/>
      <c r="J228" s="39"/>
      <c r="K228" s="33"/>
      <c r="L228" s="34"/>
    </row>
    <row r="229" spans="1:12" x14ac:dyDescent="0.2">
      <c r="A229" s="43"/>
      <c r="B229" s="4">
        <v>3</v>
      </c>
      <c r="C229" s="35" t="s">
        <v>10</v>
      </c>
      <c r="D229" s="36">
        <f t="shared" ref="D229:J229" si="44">D230+D234</f>
        <v>57600</v>
      </c>
      <c r="E229" s="36">
        <f t="shared" si="44"/>
        <v>57600</v>
      </c>
      <c r="F229" s="36">
        <f t="shared" si="44"/>
        <v>90815.6</v>
      </c>
      <c r="G229" s="36">
        <f t="shared" si="44"/>
        <v>12053.301479859314</v>
      </c>
      <c r="H229" s="36">
        <f t="shared" si="44"/>
        <v>3951.6800000000003</v>
      </c>
      <c r="I229" s="36">
        <f t="shared" si="44"/>
        <v>14053.3</v>
      </c>
      <c r="J229" s="36">
        <f t="shared" si="44"/>
        <v>14053.3</v>
      </c>
      <c r="K229" s="33"/>
      <c r="L229" s="34"/>
    </row>
    <row r="230" spans="1:12" x14ac:dyDescent="0.2">
      <c r="A230" s="55"/>
      <c r="B230" s="4">
        <v>31</v>
      </c>
      <c r="C230" s="4" t="s">
        <v>17</v>
      </c>
      <c r="D230" s="36">
        <f>SUM(D231:D233)</f>
        <v>44000</v>
      </c>
      <c r="E230" s="36">
        <f>SUM(E231:E233)</f>
        <v>44000</v>
      </c>
      <c r="F230" s="36">
        <f>SUM(F231:F233)</f>
        <v>64420</v>
      </c>
      <c r="G230" s="36">
        <f>SUM(G231:G233)</f>
        <v>8550.0033180702103</v>
      </c>
      <c r="H230" s="36">
        <f>SUM(H231:H233)</f>
        <v>2921.75</v>
      </c>
      <c r="I230" s="36">
        <v>8550</v>
      </c>
      <c r="J230" s="39">
        <f>I230</f>
        <v>8550</v>
      </c>
      <c r="K230" s="33"/>
      <c r="L230" s="34"/>
    </row>
    <row r="231" spans="1:12" hidden="1" x14ac:dyDescent="0.2">
      <c r="A231" s="55"/>
      <c r="B231" s="25">
        <v>311</v>
      </c>
      <c r="C231" s="18" t="s">
        <v>9</v>
      </c>
      <c r="D231" s="36">
        <v>36213.33</v>
      </c>
      <c r="E231" s="36">
        <v>36213.33</v>
      </c>
      <c r="F231" s="36">
        <v>53648.07</v>
      </c>
      <c r="G231" s="36">
        <f>F231/7.5345</f>
        <v>7120.3225164244468</v>
      </c>
      <c r="H231" s="36">
        <v>2379.1799999999998</v>
      </c>
      <c r="I231" s="36"/>
      <c r="J231" s="39"/>
      <c r="K231" s="33"/>
      <c r="L231" s="34"/>
    </row>
    <row r="232" spans="1:12" hidden="1" x14ac:dyDescent="0.2">
      <c r="A232" s="55"/>
      <c r="B232" s="25">
        <v>312</v>
      </c>
      <c r="C232" s="18" t="s">
        <v>74</v>
      </c>
      <c r="D232" s="36">
        <v>1920</v>
      </c>
      <c r="E232" s="36">
        <v>1920</v>
      </c>
      <c r="F232" s="36">
        <v>1920</v>
      </c>
      <c r="G232" s="36">
        <f>F232/7.5345</f>
        <v>254.82779215608201</v>
      </c>
      <c r="H232" s="36">
        <v>150</v>
      </c>
      <c r="I232" s="36"/>
      <c r="J232" s="39"/>
      <c r="K232" s="33"/>
      <c r="L232" s="34"/>
    </row>
    <row r="233" spans="1:12" hidden="1" x14ac:dyDescent="0.2">
      <c r="A233" s="55"/>
      <c r="B233" s="25">
        <v>313</v>
      </c>
      <c r="C233" s="18" t="s">
        <v>18</v>
      </c>
      <c r="D233" s="36">
        <v>5866.67</v>
      </c>
      <c r="E233" s="36">
        <v>5866.67</v>
      </c>
      <c r="F233" s="36">
        <v>8851.93</v>
      </c>
      <c r="G233" s="36">
        <f>F233/7.5345</f>
        <v>1174.8530094896807</v>
      </c>
      <c r="H233" s="36">
        <v>392.57</v>
      </c>
      <c r="I233" s="36"/>
      <c r="J233" s="39"/>
      <c r="K233" s="33"/>
      <c r="L233" s="34"/>
    </row>
    <row r="234" spans="1:12" x14ac:dyDescent="0.2">
      <c r="A234" s="55"/>
      <c r="B234" s="25">
        <v>32</v>
      </c>
      <c r="C234" s="18" t="s">
        <v>11</v>
      </c>
      <c r="D234" s="36">
        <f>SUM(D235:D236)</f>
        <v>13600</v>
      </c>
      <c r="E234" s="36">
        <f>SUM(E235:E236)</f>
        <v>13600</v>
      </c>
      <c r="F234" s="36">
        <f>SUM(F235:F236)</f>
        <v>26395.599999999999</v>
      </c>
      <c r="G234" s="36">
        <f>SUM(G235:G236)</f>
        <v>3503.2981617891037</v>
      </c>
      <c r="H234" s="36">
        <f>SUM(H235:H236)</f>
        <v>1029.93</v>
      </c>
      <c r="I234" s="36">
        <v>5503.3</v>
      </c>
      <c r="J234" s="39">
        <f>I234</f>
        <v>5503.3</v>
      </c>
      <c r="K234" s="33"/>
      <c r="L234" s="34"/>
    </row>
    <row r="235" spans="1:12" hidden="1" x14ac:dyDescent="0.2">
      <c r="A235" s="55"/>
      <c r="B235" s="25">
        <v>321</v>
      </c>
      <c r="C235" s="18" t="s">
        <v>19</v>
      </c>
      <c r="D235" s="36">
        <v>4000</v>
      </c>
      <c r="E235" s="36">
        <v>4000</v>
      </c>
      <c r="F235" s="36">
        <v>11200</v>
      </c>
      <c r="G235" s="36">
        <f>F235/7.5345</f>
        <v>1486.4954542438118</v>
      </c>
      <c r="H235" s="36">
        <v>219.94</v>
      </c>
      <c r="I235" s="36"/>
      <c r="J235" s="39"/>
      <c r="K235" s="33"/>
      <c r="L235" s="34"/>
    </row>
    <row r="236" spans="1:12" hidden="1" x14ac:dyDescent="0.2">
      <c r="A236" s="55"/>
      <c r="B236" s="25">
        <v>322</v>
      </c>
      <c r="C236" s="29" t="s">
        <v>12</v>
      </c>
      <c r="D236" s="36">
        <v>9600</v>
      </c>
      <c r="E236" s="36">
        <v>9600</v>
      </c>
      <c r="F236" s="36">
        <v>15195.6</v>
      </c>
      <c r="G236" s="36">
        <f>F236/7.5345</f>
        <v>2016.8027075452917</v>
      </c>
      <c r="H236" s="36">
        <v>809.99</v>
      </c>
      <c r="I236" s="36"/>
      <c r="J236" s="39"/>
      <c r="K236" s="33"/>
      <c r="L236" s="34"/>
    </row>
    <row r="237" spans="1:12" x14ac:dyDescent="0.2">
      <c r="A237" s="55">
        <v>55348</v>
      </c>
      <c r="B237" s="103" t="s">
        <v>139</v>
      </c>
      <c r="C237" s="104"/>
      <c r="D237" s="36"/>
      <c r="E237" s="36"/>
      <c r="F237" s="36"/>
      <c r="G237" s="36"/>
      <c r="H237" s="36"/>
      <c r="I237" s="36"/>
      <c r="J237" s="39"/>
      <c r="K237" s="33"/>
      <c r="L237" s="34"/>
    </row>
    <row r="238" spans="1:12" x14ac:dyDescent="0.2">
      <c r="A238" s="43"/>
      <c r="B238" s="4">
        <v>3</v>
      </c>
      <c r="C238" s="35" t="s">
        <v>10</v>
      </c>
      <c r="D238" s="36">
        <f t="shared" ref="D238:J238" si="45">D239+D243</f>
        <v>36000</v>
      </c>
      <c r="E238" s="36">
        <f t="shared" si="45"/>
        <v>36000</v>
      </c>
      <c r="F238" s="36">
        <f t="shared" si="45"/>
        <v>38920.971428571429</v>
      </c>
      <c r="G238" s="36">
        <f t="shared" si="45"/>
        <v>5165.7006342254208</v>
      </c>
      <c r="H238" s="36">
        <f t="shared" si="45"/>
        <v>2080.5299999999997</v>
      </c>
      <c r="I238" s="36">
        <f t="shared" si="45"/>
        <v>5165.7</v>
      </c>
      <c r="J238" s="36">
        <f t="shared" si="45"/>
        <v>5165.7</v>
      </c>
      <c r="K238" s="33"/>
      <c r="L238" s="34"/>
    </row>
    <row r="239" spans="1:12" x14ac:dyDescent="0.2">
      <c r="A239" s="55"/>
      <c r="B239" s="4">
        <v>31</v>
      </c>
      <c r="C239" s="4" t="s">
        <v>17</v>
      </c>
      <c r="D239" s="36">
        <f>SUM(D240:D242)</f>
        <v>27500</v>
      </c>
      <c r="E239" s="36">
        <f>SUM(E240:E242)</f>
        <v>27500</v>
      </c>
      <c r="F239" s="36">
        <f>SUM(F240:F242)</f>
        <v>27608.571428571428</v>
      </c>
      <c r="G239" s="36">
        <f>SUM(G240:G242)</f>
        <v>3664.2871363158047</v>
      </c>
      <c r="H239" s="36">
        <f>SUM(H240:H242)</f>
        <v>1610.54</v>
      </c>
      <c r="I239" s="36">
        <v>3664.29</v>
      </c>
      <c r="J239" s="39">
        <f>I239</f>
        <v>3664.29</v>
      </c>
      <c r="K239" s="33"/>
      <c r="L239" s="34"/>
    </row>
    <row r="240" spans="1:12" hidden="1" x14ac:dyDescent="0.2">
      <c r="A240" s="55"/>
      <c r="B240" s="25">
        <v>311</v>
      </c>
      <c r="C240" s="18" t="s">
        <v>9</v>
      </c>
      <c r="D240" s="36">
        <v>22633.33</v>
      </c>
      <c r="E240" s="36">
        <v>22633.33</v>
      </c>
      <c r="F240" s="36">
        <f>F231/14*6</f>
        <v>22992.03</v>
      </c>
      <c r="G240" s="36">
        <f>F240/7.5345</f>
        <v>3051.5667927533345</v>
      </c>
      <c r="H240" s="36">
        <v>1312.21</v>
      </c>
      <c r="I240" s="36"/>
      <c r="J240" s="39"/>
      <c r="K240" s="33"/>
      <c r="L240" s="34"/>
    </row>
    <row r="241" spans="1:12" hidden="1" x14ac:dyDescent="0.2">
      <c r="A241" s="55"/>
      <c r="B241" s="25">
        <v>312</v>
      </c>
      <c r="C241" s="18" t="s">
        <v>74</v>
      </c>
      <c r="D241" s="36">
        <v>1200</v>
      </c>
      <c r="E241" s="36">
        <v>1200</v>
      </c>
      <c r="F241" s="36">
        <f>F232/14*6</f>
        <v>822.85714285714289</v>
      </c>
      <c r="G241" s="36">
        <f>F241/7.5345</f>
        <v>109.21191092403515</v>
      </c>
      <c r="H241" s="36">
        <v>81.819999999999993</v>
      </c>
      <c r="I241" s="36"/>
      <c r="J241" s="39"/>
      <c r="K241" s="33"/>
      <c r="L241" s="34"/>
    </row>
    <row r="242" spans="1:12" hidden="1" x14ac:dyDescent="0.2">
      <c r="A242" s="55"/>
      <c r="B242" s="25">
        <v>313</v>
      </c>
      <c r="C242" s="18" t="s">
        <v>18</v>
      </c>
      <c r="D242" s="36">
        <v>3666.67</v>
      </c>
      <c r="E242" s="36">
        <v>3666.67</v>
      </c>
      <c r="F242" s="36">
        <f>F233/14*6</f>
        <v>3793.684285714286</v>
      </c>
      <c r="G242" s="36">
        <f>F242/7.5345</f>
        <v>503.50843263843467</v>
      </c>
      <c r="H242" s="36">
        <v>216.51</v>
      </c>
      <c r="I242" s="36"/>
      <c r="J242" s="39"/>
      <c r="K242" s="33"/>
      <c r="L242" s="34"/>
    </row>
    <row r="243" spans="1:12" x14ac:dyDescent="0.2">
      <c r="A243" s="55"/>
      <c r="B243" s="25">
        <v>32</v>
      </c>
      <c r="C243" s="18" t="s">
        <v>11</v>
      </c>
      <c r="D243" s="36">
        <f>SUM(D244:D245)</f>
        <v>8500</v>
      </c>
      <c r="E243" s="36">
        <f>SUM(E244:E245)</f>
        <v>8500</v>
      </c>
      <c r="F243" s="36">
        <f>SUM(F244:F245)</f>
        <v>11312.400000000001</v>
      </c>
      <c r="G243" s="36">
        <f>SUM(G244:G245)</f>
        <v>1501.4134979096157</v>
      </c>
      <c r="H243" s="36">
        <f>SUM(H244:H245)</f>
        <v>469.99</v>
      </c>
      <c r="I243" s="36">
        <v>1501.41</v>
      </c>
      <c r="J243" s="39">
        <f>I243</f>
        <v>1501.41</v>
      </c>
      <c r="K243" s="33"/>
      <c r="L243" s="34"/>
    </row>
    <row r="244" spans="1:12" hidden="1" x14ac:dyDescent="0.2">
      <c r="A244" s="55"/>
      <c r="B244" s="25">
        <v>321</v>
      </c>
      <c r="C244" s="18" t="s">
        <v>19</v>
      </c>
      <c r="D244" s="36">
        <v>2500</v>
      </c>
      <c r="E244" s="36">
        <v>2500</v>
      </c>
      <c r="F244" s="36">
        <f>F235/14*6</f>
        <v>4800</v>
      </c>
      <c r="G244" s="36">
        <f>F244/7.5345</f>
        <v>637.06948039020506</v>
      </c>
      <c r="H244" s="36">
        <v>121.41</v>
      </c>
      <c r="I244" s="36"/>
      <c r="J244" s="39"/>
      <c r="K244" s="33"/>
      <c r="L244" s="34"/>
    </row>
    <row r="245" spans="1:12" hidden="1" x14ac:dyDescent="0.2">
      <c r="A245" s="55"/>
      <c r="B245" s="25">
        <v>322</v>
      </c>
      <c r="C245" s="29" t="s">
        <v>12</v>
      </c>
      <c r="D245" s="36">
        <v>6000</v>
      </c>
      <c r="E245" s="36">
        <v>6000</v>
      </c>
      <c r="F245" s="36">
        <f>F236/14*6</f>
        <v>6512.4000000000005</v>
      </c>
      <c r="G245" s="36">
        <f>F245/7.5345</f>
        <v>864.34401751941073</v>
      </c>
      <c r="H245" s="36">
        <v>348.58</v>
      </c>
      <c r="I245" s="36"/>
      <c r="J245" s="39"/>
      <c r="K245" s="33"/>
      <c r="L245" s="34"/>
    </row>
    <row r="246" spans="1:12" x14ac:dyDescent="0.2">
      <c r="A246" s="55">
        <v>55431</v>
      </c>
      <c r="B246" s="103" t="s">
        <v>140</v>
      </c>
      <c r="C246" s="104"/>
      <c r="D246" s="36"/>
      <c r="E246" s="36"/>
      <c r="F246" s="36"/>
      <c r="G246" s="36"/>
      <c r="H246" s="36"/>
      <c r="I246" s="36"/>
      <c r="J246" s="39"/>
      <c r="K246" s="33"/>
      <c r="L246" s="34"/>
    </row>
    <row r="247" spans="1:12" x14ac:dyDescent="0.2">
      <c r="A247" s="43"/>
      <c r="B247" s="4">
        <v>3</v>
      </c>
      <c r="C247" s="35" t="s">
        <v>10</v>
      </c>
      <c r="D247" s="36">
        <f t="shared" ref="D247:J247" si="46">D248+D252</f>
        <v>14400</v>
      </c>
      <c r="E247" s="36">
        <f t="shared" si="46"/>
        <v>14400</v>
      </c>
      <c r="F247" s="36">
        <f t="shared" si="46"/>
        <v>38920.971428571429</v>
      </c>
      <c r="G247" s="36">
        <f t="shared" si="46"/>
        <v>5165.7006342254208</v>
      </c>
      <c r="H247" s="36">
        <f t="shared" si="46"/>
        <v>1652.71</v>
      </c>
      <c r="I247" s="36">
        <f t="shared" si="46"/>
        <v>5165.7</v>
      </c>
      <c r="J247" s="36">
        <f t="shared" si="46"/>
        <v>5165.7</v>
      </c>
      <c r="K247" s="33"/>
      <c r="L247" s="34"/>
    </row>
    <row r="248" spans="1:12" x14ac:dyDescent="0.2">
      <c r="A248" s="55"/>
      <c r="B248" s="4">
        <v>31</v>
      </c>
      <c r="C248" s="4" t="s">
        <v>17</v>
      </c>
      <c r="D248" s="36">
        <f>SUM(D249:D251)</f>
        <v>11000</v>
      </c>
      <c r="E248" s="36">
        <f>SUM(E249:E251)</f>
        <v>11000</v>
      </c>
      <c r="F248" s="36">
        <f>SUM(F249:F251)</f>
        <v>27608.571428571428</v>
      </c>
      <c r="G248" s="36">
        <f>SUM(G249:G251)</f>
        <v>3664.2871363158047</v>
      </c>
      <c r="H248" s="36">
        <f>SUM(H249:H251)</f>
        <v>1311.21</v>
      </c>
      <c r="I248" s="36">
        <v>3664.29</v>
      </c>
      <c r="J248" s="39">
        <f>I248</f>
        <v>3664.29</v>
      </c>
      <c r="K248" s="33"/>
      <c r="L248" s="34"/>
    </row>
    <row r="249" spans="1:12" hidden="1" x14ac:dyDescent="0.2">
      <c r="A249" s="55"/>
      <c r="B249" s="25">
        <v>311</v>
      </c>
      <c r="C249" s="18" t="s">
        <v>9</v>
      </c>
      <c r="D249" s="36">
        <v>9053.33</v>
      </c>
      <c r="E249" s="36">
        <v>9053.33</v>
      </c>
      <c r="F249" s="36">
        <f>F231/14*6</f>
        <v>22992.03</v>
      </c>
      <c r="G249" s="36">
        <f>F249/7.5345</f>
        <v>3051.5667927533345</v>
      </c>
      <c r="H249" s="36">
        <v>1066.97</v>
      </c>
      <c r="I249" s="36"/>
      <c r="J249" s="39"/>
      <c r="K249" s="33"/>
      <c r="L249" s="34"/>
    </row>
    <row r="250" spans="1:12" hidden="1" x14ac:dyDescent="0.2">
      <c r="A250" s="55"/>
      <c r="B250" s="25">
        <v>312</v>
      </c>
      <c r="C250" s="18" t="s">
        <v>74</v>
      </c>
      <c r="D250" s="36">
        <v>480</v>
      </c>
      <c r="E250" s="36">
        <v>480</v>
      </c>
      <c r="F250" s="36">
        <f>F232/14*6</f>
        <v>822.85714285714289</v>
      </c>
      <c r="G250" s="36">
        <f>F250/7.5345</f>
        <v>109.21191092403515</v>
      </c>
      <c r="H250" s="36">
        <v>68.180000000000007</v>
      </c>
      <c r="I250" s="36"/>
      <c r="J250" s="39"/>
      <c r="K250" s="33"/>
      <c r="L250" s="34"/>
    </row>
    <row r="251" spans="1:12" hidden="1" x14ac:dyDescent="0.2">
      <c r="A251" s="55"/>
      <c r="B251" s="25">
        <v>313</v>
      </c>
      <c r="C251" s="18" t="s">
        <v>18</v>
      </c>
      <c r="D251" s="36">
        <v>1466.67</v>
      </c>
      <c r="E251" s="36">
        <v>1466.67</v>
      </c>
      <c r="F251" s="36">
        <f>F233/14*6</f>
        <v>3793.684285714286</v>
      </c>
      <c r="G251" s="36">
        <f>F251/7.5345</f>
        <v>503.50843263843467</v>
      </c>
      <c r="H251" s="36">
        <v>176.06</v>
      </c>
      <c r="I251" s="36"/>
      <c r="J251" s="39"/>
      <c r="K251" s="33"/>
      <c r="L251" s="34"/>
    </row>
    <row r="252" spans="1:12" x14ac:dyDescent="0.2">
      <c r="A252" s="55"/>
      <c r="B252" s="25">
        <v>32</v>
      </c>
      <c r="C252" s="18" t="s">
        <v>11</v>
      </c>
      <c r="D252" s="36">
        <f>SUM(D253:D254)</f>
        <v>3400</v>
      </c>
      <c r="E252" s="36">
        <f>SUM(E253:E254)</f>
        <v>3400</v>
      </c>
      <c r="F252" s="36">
        <f>SUM(F253:F254)</f>
        <v>11312.400000000001</v>
      </c>
      <c r="G252" s="36">
        <f>SUM(G253:G254)</f>
        <v>1501.4134979096157</v>
      </c>
      <c r="H252" s="36">
        <f>SUM(H253:H254)</f>
        <v>341.5</v>
      </c>
      <c r="I252" s="36">
        <v>1501.41</v>
      </c>
      <c r="J252" s="39">
        <f>I252</f>
        <v>1501.41</v>
      </c>
      <c r="K252" s="33"/>
      <c r="L252" s="34"/>
    </row>
    <row r="253" spans="1:12" hidden="1" x14ac:dyDescent="0.2">
      <c r="A253" s="55"/>
      <c r="B253" s="25">
        <v>321</v>
      </c>
      <c r="C253" s="18" t="s">
        <v>19</v>
      </c>
      <c r="D253" s="36">
        <v>1000</v>
      </c>
      <c r="E253" s="36">
        <v>1000</v>
      </c>
      <c r="F253" s="36">
        <f>F235/14*6</f>
        <v>4800</v>
      </c>
      <c r="G253" s="36">
        <f>F253/7.5345</f>
        <v>637.06948039020506</v>
      </c>
      <c r="H253" s="36">
        <v>98.53</v>
      </c>
      <c r="I253" s="36"/>
      <c r="J253" s="39"/>
      <c r="K253" s="33"/>
      <c r="L253" s="34"/>
    </row>
    <row r="254" spans="1:12" hidden="1" x14ac:dyDescent="0.2">
      <c r="A254" s="55"/>
      <c r="B254" s="25">
        <v>322</v>
      </c>
      <c r="C254" s="29" t="s">
        <v>12</v>
      </c>
      <c r="D254" s="36">
        <v>2400</v>
      </c>
      <c r="E254" s="36">
        <v>2400</v>
      </c>
      <c r="F254" s="36">
        <f>F236/14*6</f>
        <v>6512.4000000000005</v>
      </c>
      <c r="G254" s="36">
        <f>F254/7.5345</f>
        <v>864.34401751941073</v>
      </c>
      <c r="H254" s="36">
        <v>242.97</v>
      </c>
      <c r="I254" s="36"/>
      <c r="J254" s="39"/>
      <c r="K254" s="33"/>
      <c r="L254" s="34"/>
    </row>
    <row r="255" spans="1:12" x14ac:dyDescent="0.2">
      <c r="A255" s="55" t="s">
        <v>67</v>
      </c>
      <c r="B255" s="105" t="s">
        <v>142</v>
      </c>
      <c r="C255" s="106"/>
      <c r="D255" s="36"/>
      <c r="E255" s="36"/>
      <c r="F255" s="36"/>
      <c r="G255" s="36"/>
      <c r="H255" s="71"/>
      <c r="I255" s="36"/>
      <c r="J255" s="39"/>
      <c r="K255" s="33"/>
      <c r="L255" s="34"/>
    </row>
    <row r="256" spans="1:12" x14ac:dyDescent="0.2">
      <c r="A256" s="56" t="s">
        <v>116</v>
      </c>
      <c r="B256" s="103" t="s">
        <v>134</v>
      </c>
      <c r="C256" s="104"/>
      <c r="D256" s="36"/>
      <c r="E256" s="36"/>
      <c r="F256" s="36"/>
      <c r="G256" s="36"/>
      <c r="H256" s="71"/>
      <c r="I256" s="36"/>
      <c r="J256" s="39"/>
      <c r="K256" s="33"/>
      <c r="L256" s="34"/>
    </row>
    <row r="257" spans="1:12" x14ac:dyDescent="0.2">
      <c r="A257" s="55"/>
      <c r="B257" s="25">
        <v>3</v>
      </c>
      <c r="C257" s="29" t="s">
        <v>10</v>
      </c>
      <c r="D257" s="36"/>
      <c r="E257" s="36"/>
      <c r="F257" s="36"/>
      <c r="G257" s="36"/>
      <c r="H257" s="36">
        <f>H258</f>
        <v>664.06</v>
      </c>
      <c r="I257" s="36"/>
      <c r="J257" s="39"/>
      <c r="K257" s="33"/>
      <c r="L257" s="34"/>
    </row>
    <row r="258" spans="1:12" x14ac:dyDescent="0.2">
      <c r="A258" s="55"/>
      <c r="B258" s="25">
        <v>32</v>
      </c>
      <c r="C258" s="29" t="s">
        <v>28</v>
      </c>
      <c r="D258" s="36"/>
      <c r="E258" s="36"/>
      <c r="F258" s="36"/>
      <c r="G258" s="36"/>
      <c r="H258" s="36">
        <v>664.06</v>
      </c>
      <c r="I258" s="36"/>
      <c r="J258" s="39"/>
      <c r="K258" s="33"/>
      <c r="L258" s="34"/>
    </row>
    <row r="259" spans="1:12" x14ac:dyDescent="0.2">
      <c r="A259" s="55"/>
      <c r="B259" s="25">
        <v>4</v>
      </c>
      <c r="C259" s="18" t="s">
        <v>15</v>
      </c>
      <c r="D259" s="36"/>
      <c r="E259" s="36"/>
      <c r="F259" s="36"/>
      <c r="G259" s="36"/>
      <c r="H259" s="36">
        <f>H260</f>
        <v>879.53</v>
      </c>
      <c r="I259" s="36"/>
      <c r="J259" s="39"/>
      <c r="K259" s="33"/>
      <c r="L259" s="34"/>
    </row>
    <row r="260" spans="1:12" x14ac:dyDescent="0.2">
      <c r="A260" s="55"/>
      <c r="B260" s="25">
        <v>42</v>
      </c>
      <c r="C260" s="58" t="s">
        <v>26</v>
      </c>
      <c r="D260" s="36"/>
      <c r="E260" s="36"/>
      <c r="F260" s="36"/>
      <c r="G260" s="36"/>
      <c r="H260" s="36">
        <v>879.53</v>
      </c>
      <c r="I260" s="36"/>
      <c r="J260" s="39"/>
      <c r="K260" s="33"/>
      <c r="L260" s="34"/>
    </row>
    <row r="261" spans="1:12" x14ac:dyDescent="0.2">
      <c r="A261" s="55">
        <v>55431</v>
      </c>
      <c r="B261" s="103" t="s">
        <v>140</v>
      </c>
      <c r="C261" s="104"/>
      <c r="D261" s="36"/>
      <c r="E261" s="36"/>
      <c r="F261" s="36"/>
      <c r="G261" s="36"/>
      <c r="H261" s="71"/>
      <c r="I261" s="36"/>
      <c r="J261" s="39"/>
      <c r="K261" s="33"/>
      <c r="L261" s="34"/>
    </row>
    <row r="262" spans="1:12" x14ac:dyDescent="0.2">
      <c r="A262" s="43"/>
      <c r="B262" s="25">
        <v>3</v>
      </c>
      <c r="C262" s="29" t="s">
        <v>10</v>
      </c>
      <c r="D262" s="36">
        <f t="shared" ref="D262:J262" si="47">D263</f>
        <v>4000</v>
      </c>
      <c r="E262" s="36">
        <f t="shared" si="47"/>
        <v>4000</v>
      </c>
      <c r="F262" s="36">
        <f t="shared" si="47"/>
        <v>4000</v>
      </c>
      <c r="G262" s="36">
        <f t="shared" si="47"/>
        <v>530.89123365850423</v>
      </c>
      <c r="H262" s="36">
        <f t="shared" si="47"/>
        <v>0</v>
      </c>
      <c r="I262" s="36">
        <f t="shared" si="47"/>
        <v>530.89</v>
      </c>
      <c r="J262" s="36">
        <f t="shared" si="47"/>
        <v>530.89</v>
      </c>
      <c r="K262" s="33"/>
      <c r="L262" s="34"/>
    </row>
    <row r="263" spans="1:12" x14ac:dyDescent="0.2">
      <c r="A263" s="55"/>
      <c r="B263" s="25">
        <v>32</v>
      </c>
      <c r="C263" s="29" t="s">
        <v>28</v>
      </c>
      <c r="D263" s="36">
        <f>SUM(D264:D265)</f>
        <v>4000</v>
      </c>
      <c r="E263" s="36">
        <f>SUM(E264:E265)</f>
        <v>4000</v>
      </c>
      <c r="F263" s="36">
        <f>SUM(F264:F265)</f>
        <v>4000</v>
      </c>
      <c r="G263" s="36">
        <f>SUM(G264:G265)</f>
        <v>530.89123365850423</v>
      </c>
      <c r="H263" s="36">
        <f>SUM(H264:H265)</f>
        <v>0</v>
      </c>
      <c r="I263" s="36">
        <v>530.89</v>
      </c>
      <c r="J263" s="36">
        <f>I263</f>
        <v>530.89</v>
      </c>
      <c r="K263" s="33"/>
      <c r="L263" s="34"/>
    </row>
    <row r="264" spans="1:12" hidden="1" x14ac:dyDescent="0.2">
      <c r="A264" s="55"/>
      <c r="B264" s="22">
        <v>323</v>
      </c>
      <c r="C264" s="31" t="s">
        <v>22</v>
      </c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6"/>
      <c r="J264" s="39"/>
      <c r="K264" s="33"/>
      <c r="L264" s="34"/>
    </row>
    <row r="265" spans="1:12" hidden="1" x14ac:dyDescent="0.2">
      <c r="A265" s="55"/>
      <c r="B265" s="15">
        <v>329</v>
      </c>
      <c r="C265" s="16" t="s">
        <v>8</v>
      </c>
      <c r="D265" s="36">
        <v>4000</v>
      </c>
      <c r="E265" s="36">
        <v>4000</v>
      </c>
      <c r="F265" s="36">
        <v>4000</v>
      </c>
      <c r="G265" s="36">
        <f>F265/7.5345</f>
        <v>530.89123365850423</v>
      </c>
      <c r="H265" s="36">
        <v>0</v>
      </c>
      <c r="I265" s="36"/>
      <c r="J265" s="39"/>
      <c r="K265" s="33"/>
      <c r="L265" s="34"/>
    </row>
    <row r="266" spans="1:12" ht="12.75" customHeight="1" x14ac:dyDescent="0.2">
      <c r="A266" s="55" t="s">
        <v>86</v>
      </c>
      <c r="B266" s="105" t="s">
        <v>143</v>
      </c>
      <c r="C266" s="106"/>
      <c r="D266" s="36"/>
      <c r="E266" s="36"/>
      <c r="F266" s="36"/>
      <c r="G266" s="36"/>
      <c r="H266" s="36"/>
      <c r="I266" s="36"/>
      <c r="J266" s="36"/>
    </row>
    <row r="267" spans="1:12" ht="12.75" customHeight="1" x14ac:dyDescent="0.2">
      <c r="A267" s="56" t="s">
        <v>116</v>
      </c>
      <c r="B267" s="103" t="s">
        <v>134</v>
      </c>
      <c r="C267" s="104"/>
      <c r="D267" s="36"/>
      <c r="E267" s="36"/>
      <c r="F267" s="36"/>
      <c r="G267" s="36"/>
      <c r="H267" s="36"/>
      <c r="I267" s="36"/>
      <c r="J267" s="36"/>
    </row>
    <row r="268" spans="1:12" ht="12.75" customHeight="1" x14ac:dyDescent="0.2">
      <c r="A268" s="43"/>
      <c r="B268" s="25">
        <v>3</v>
      </c>
      <c r="C268" s="29" t="s">
        <v>10</v>
      </c>
      <c r="D268" s="36">
        <f t="shared" ref="D268:I268" si="48">D269</f>
        <v>45000</v>
      </c>
      <c r="E268" s="36">
        <f t="shared" si="48"/>
        <v>40000</v>
      </c>
      <c r="F268" s="36">
        <f t="shared" si="48"/>
        <v>55000</v>
      </c>
      <c r="G268" s="36">
        <f t="shared" si="48"/>
        <v>7299.7544628044325</v>
      </c>
      <c r="H268" s="36">
        <f t="shared" si="48"/>
        <v>0</v>
      </c>
      <c r="I268" s="36">
        <f t="shared" si="48"/>
        <v>7299.75</v>
      </c>
      <c r="J268" s="36">
        <f>I268</f>
        <v>7299.75</v>
      </c>
    </row>
    <row r="269" spans="1:12" ht="12.75" customHeight="1" x14ac:dyDescent="0.2">
      <c r="A269" s="55"/>
      <c r="B269" s="15">
        <v>37</v>
      </c>
      <c r="C269" s="29" t="s">
        <v>66</v>
      </c>
      <c r="D269" s="36">
        <f>D270</f>
        <v>45000</v>
      </c>
      <c r="E269" s="36">
        <f>E270</f>
        <v>40000</v>
      </c>
      <c r="F269" s="36">
        <f>F270</f>
        <v>55000</v>
      </c>
      <c r="G269" s="36">
        <f>G270</f>
        <v>7299.7544628044325</v>
      </c>
      <c r="H269" s="36">
        <f>H270</f>
        <v>0</v>
      </c>
      <c r="I269" s="36">
        <v>7299.75</v>
      </c>
      <c r="J269" s="36">
        <f>I269</f>
        <v>7299.75</v>
      </c>
    </row>
    <row r="270" spans="1:12" ht="12.75" hidden="1" customHeight="1" x14ac:dyDescent="0.2">
      <c r="A270" s="55"/>
      <c r="B270" s="15">
        <v>372</v>
      </c>
      <c r="C270" s="29" t="s">
        <v>24</v>
      </c>
      <c r="D270" s="36">
        <v>45000</v>
      </c>
      <c r="E270" s="36">
        <v>40000</v>
      </c>
      <c r="F270" s="36">
        <v>55000</v>
      </c>
      <c r="G270" s="36">
        <f>F270/7.5345</f>
        <v>7299.7544628044325</v>
      </c>
      <c r="H270" s="36">
        <v>0</v>
      </c>
      <c r="I270" s="36"/>
      <c r="J270" s="36"/>
    </row>
    <row r="271" spans="1:12" ht="12.75" customHeight="1" x14ac:dyDescent="0.2">
      <c r="A271" s="55"/>
      <c r="B271" s="25">
        <v>4</v>
      </c>
      <c r="C271" s="18" t="s">
        <v>15</v>
      </c>
      <c r="D271" s="36">
        <f t="shared" ref="D271:H271" si="49">D272</f>
        <v>45000</v>
      </c>
      <c r="E271" s="36">
        <f t="shared" si="49"/>
        <v>25000</v>
      </c>
      <c r="F271" s="36">
        <f t="shared" si="49"/>
        <v>10000</v>
      </c>
      <c r="G271" s="36">
        <f t="shared" si="49"/>
        <v>1327.2280841462605</v>
      </c>
      <c r="H271" s="36">
        <f t="shared" si="49"/>
        <v>0</v>
      </c>
      <c r="I271" s="36">
        <f>I272</f>
        <v>1327.23</v>
      </c>
      <c r="J271" s="36">
        <f>J272</f>
        <v>1327.23</v>
      </c>
    </row>
    <row r="272" spans="1:12" ht="12.75" customHeight="1" x14ac:dyDescent="0.2">
      <c r="A272" s="55"/>
      <c r="B272" s="25">
        <v>42</v>
      </c>
      <c r="C272" s="58" t="s">
        <v>26</v>
      </c>
      <c r="D272" s="36">
        <f>D273+D354</f>
        <v>45000</v>
      </c>
      <c r="E272" s="36">
        <f>E273+E354</f>
        <v>25000</v>
      </c>
      <c r="F272" s="36">
        <f>F273+F354</f>
        <v>10000</v>
      </c>
      <c r="G272" s="36">
        <f>G273+G354</f>
        <v>1327.2280841462605</v>
      </c>
      <c r="H272" s="36">
        <f>H273+H354</f>
        <v>0</v>
      </c>
      <c r="I272" s="36">
        <v>1327.23</v>
      </c>
      <c r="J272" s="36">
        <f>I272</f>
        <v>1327.23</v>
      </c>
    </row>
    <row r="273" spans="1:12" ht="12.75" hidden="1" customHeight="1" x14ac:dyDescent="0.2">
      <c r="A273" s="55"/>
      <c r="B273" s="25">
        <v>424</v>
      </c>
      <c r="C273" s="18" t="s">
        <v>92</v>
      </c>
      <c r="D273" s="36">
        <v>45000</v>
      </c>
      <c r="E273" s="36">
        <v>25000</v>
      </c>
      <c r="F273" s="36">
        <v>10000</v>
      </c>
      <c r="G273" s="36">
        <f>F273/7.5345</f>
        <v>1327.2280841462605</v>
      </c>
      <c r="H273" s="36">
        <v>0</v>
      </c>
      <c r="I273" s="36">
        <v>0</v>
      </c>
      <c r="J273" s="36"/>
    </row>
    <row r="274" spans="1:12" x14ac:dyDescent="0.2">
      <c r="A274" s="55" t="s">
        <v>42</v>
      </c>
      <c r="B274" s="105" t="s">
        <v>144</v>
      </c>
      <c r="C274" s="106"/>
      <c r="D274" s="36"/>
      <c r="E274" s="36"/>
      <c r="F274" s="36"/>
      <c r="G274" s="36"/>
      <c r="H274" s="36"/>
      <c r="I274" s="36"/>
      <c r="J274" s="39"/>
      <c r="K274" s="33"/>
      <c r="L274" s="34"/>
    </row>
    <row r="275" spans="1:12" x14ac:dyDescent="0.2">
      <c r="A275" s="55">
        <v>55431</v>
      </c>
      <c r="B275" s="103" t="s">
        <v>140</v>
      </c>
      <c r="C275" s="104"/>
      <c r="D275" s="36"/>
      <c r="E275" s="36"/>
      <c r="F275" s="36"/>
      <c r="G275" s="36"/>
      <c r="H275" s="36"/>
      <c r="I275" s="36"/>
      <c r="J275" s="39"/>
      <c r="K275" s="33"/>
      <c r="L275" s="34"/>
    </row>
    <row r="276" spans="1:12" x14ac:dyDescent="0.2">
      <c r="A276" s="43"/>
      <c r="B276" s="25">
        <v>3</v>
      </c>
      <c r="C276" s="29" t="s">
        <v>10</v>
      </c>
      <c r="D276" s="36">
        <f t="shared" ref="D276:J276" si="50">D277</f>
        <v>5000</v>
      </c>
      <c r="E276" s="36">
        <f t="shared" si="50"/>
        <v>5000</v>
      </c>
      <c r="F276" s="36">
        <f t="shared" si="50"/>
        <v>5000</v>
      </c>
      <c r="G276" s="36">
        <f t="shared" si="50"/>
        <v>663.61404207313024</v>
      </c>
      <c r="H276" s="36">
        <f t="shared" si="50"/>
        <v>90.99</v>
      </c>
      <c r="I276" s="36">
        <f t="shared" si="50"/>
        <v>663.61</v>
      </c>
      <c r="J276" s="36">
        <f t="shared" si="50"/>
        <v>663.61</v>
      </c>
      <c r="K276" s="33"/>
      <c r="L276" s="34"/>
    </row>
    <row r="277" spans="1:12" x14ac:dyDescent="0.2">
      <c r="A277" s="55"/>
      <c r="B277" s="25">
        <v>32</v>
      </c>
      <c r="C277" s="29" t="s">
        <v>28</v>
      </c>
      <c r="D277" s="36">
        <f>D278</f>
        <v>5000</v>
      </c>
      <c r="E277" s="36">
        <f>E278</f>
        <v>5000</v>
      </c>
      <c r="F277" s="36">
        <f>F278</f>
        <v>5000</v>
      </c>
      <c r="G277" s="36">
        <f>G278</f>
        <v>663.61404207313024</v>
      </c>
      <c r="H277" s="36">
        <f>H278</f>
        <v>90.99</v>
      </c>
      <c r="I277" s="36">
        <v>663.61</v>
      </c>
      <c r="J277" s="36">
        <f>I277</f>
        <v>663.61</v>
      </c>
      <c r="K277" s="33"/>
      <c r="L277" s="34"/>
    </row>
    <row r="278" spans="1:12" hidden="1" x14ac:dyDescent="0.2">
      <c r="A278" s="55"/>
      <c r="B278" s="15">
        <v>329</v>
      </c>
      <c r="C278" s="16" t="s">
        <v>8</v>
      </c>
      <c r="D278" s="36">
        <v>5000</v>
      </c>
      <c r="E278" s="36">
        <v>5000</v>
      </c>
      <c r="F278" s="36">
        <v>5000</v>
      </c>
      <c r="G278" s="36">
        <f>F278/7.5345</f>
        <v>663.61404207313024</v>
      </c>
      <c r="H278" s="36">
        <v>90.99</v>
      </c>
      <c r="I278" s="36"/>
      <c r="J278" s="39"/>
      <c r="K278" s="33"/>
      <c r="L278" s="34"/>
    </row>
    <row r="279" spans="1:12" x14ac:dyDescent="0.2">
      <c r="A279" s="55" t="s">
        <v>72</v>
      </c>
      <c r="B279" s="103" t="s">
        <v>145</v>
      </c>
      <c r="C279" s="104"/>
      <c r="D279" s="36"/>
      <c r="E279" s="36"/>
      <c r="F279" s="36"/>
      <c r="G279" s="36"/>
      <c r="H279" s="36"/>
      <c r="I279" s="36"/>
      <c r="J279" s="39"/>
      <c r="K279" s="33"/>
      <c r="L279" s="34"/>
    </row>
    <row r="280" spans="1:12" x14ac:dyDescent="0.2">
      <c r="A280" s="56" t="s">
        <v>116</v>
      </c>
      <c r="B280" s="112" t="s">
        <v>134</v>
      </c>
      <c r="C280" s="113"/>
      <c r="D280" s="36"/>
      <c r="E280" s="36"/>
      <c r="F280" s="36"/>
      <c r="G280" s="36"/>
      <c r="H280" s="36"/>
      <c r="I280" s="36"/>
      <c r="J280" s="39"/>
      <c r="K280" s="33"/>
      <c r="L280" s="34"/>
    </row>
    <row r="281" spans="1:12" x14ac:dyDescent="0.2">
      <c r="A281" s="55"/>
      <c r="B281" s="25">
        <v>3</v>
      </c>
      <c r="C281" s="29" t="s">
        <v>10</v>
      </c>
      <c r="D281" s="36"/>
      <c r="E281" s="36"/>
      <c r="F281" s="36"/>
      <c r="G281" s="36"/>
      <c r="H281" s="36">
        <f>H282</f>
        <v>511.62</v>
      </c>
      <c r="I281" s="36"/>
      <c r="J281" s="39"/>
      <c r="K281" s="33"/>
      <c r="L281" s="34"/>
    </row>
    <row r="282" spans="1:12" x14ac:dyDescent="0.2">
      <c r="A282" s="55"/>
      <c r="B282" s="25">
        <v>32</v>
      </c>
      <c r="C282" s="29" t="s">
        <v>28</v>
      </c>
      <c r="D282" s="36"/>
      <c r="E282" s="36"/>
      <c r="F282" s="36"/>
      <c r="G282" s="36"/>
      <c r="H282" s="36">
        <f>SUM(H283:H284)</f>
        <v>511.62</v>
      </c>
      <c r="I282" s="36"/>
      <c r="J282" s="39"/>
      <c r="K282" s="33"/>
      <c r="L282" s="34"/>
    </row>
    <row r="283" spans="1:12" hidden="1" x14ac:dyDescent="0.2">
      <c r="A283" s="55"/>
      <c r="B283" s="25">
        <v>322</v>
      </c>
      <c r="C283" s="29" t="s">
        <v>12</v>
      </c>
      <c r="D283" s="36"/>
      <c r="E283" s="36"/>
      <c r="F283" s="36"/>
      <c r="G283" s="36"/>
      <c r="H283" s="36">
        <v>167.62</v>
      </c>
      <c r="I283" s="36"/>
      <c r="J283" s="39"/>
      <c r="K283" s="33"/>
      <c r="L283" s="34"/>
    </row>
    <row r="284" spans="1:12" hidden="1" x14ac:dyDescent="0.2">
      <c r="A284" s="55"/>
      <c r="B284" s="22">
        <v>323</v>
      </c>
      <c r="C284" s="31" t="s">
        <v>22</v>
      </c>
      <c r="D284" s="36"/>
      <c r="E284" s="36"/>
      <c r="F284" s="36"/>
      <c r="G284" s="36"/>
      <c r="H284" s="36">
        <v>344</v>
      </c>
      <c r="I284" s="36"/>
      <c r="J284" s="39"/>
      <c r="K284" s="33"/>
      <c r="L284" s="34"/>
    </row>
    <row r="285" spans="1:12" x14ac:dyDescent="0.2">
      <c r="A285" s="55">
        <v>55431</v>
      </c>
      <c r="B285" s="103" t="s">
        <v>140</v>
      </c>
      <c r="C285" s="104"/>
      <c r="D285" s="36"/>
      <c r="E285" s="36"/>
      <c r="F285" s="36"/>
      <c r="G285" s="36"/>
      <c r="H285" s="36"/>
      <c r="I285" s="36"/>
      <c r="J285" s="39"/>
      <c r="K285" s="33"/>
      <c r="L285" s="34"/>
    </row>
    <row r="286" spans="1:12" x14ac:dyDescent="0.2">
      <c r="A286" s="43"/>
      <c r="B286" s="25">
        <v>3</v>
      </c>
      <c r="C286" s="29" t="s">
        <v>10</v>
      </c>
      <c r="D286" s="36">
        <f t="shared" ref="D286:J286" si="51">D287</f>
        <v>3000</v>
      </c>
      <c r="E286" s="36">
        <f t="shared" si="51"/>
        <v>3000</v>
      </c>
      <c r="F286" s="36">
        <f t="shared" si="51"/>
        <v>3000</v>
      </c>
      <c r="G286" s="36">
        <f t="shared" si="51"/>
        <v>398.16842524387812</v>
      </c>
      <c r="H286" s="36">
        <f t="shared" si="51"/>
        <v>0</v>
      </c>
      <c r="I286" s="36">
        <f t="shared" si="51"/>
        <v>398.17</v>
      </c>
      <c r="J286" s="36">
        <f t="shared" si="51"/>
        <v>398.17</v>
      </c>
      <c r="K286" s="33"/>
      <c r="L286" s="34"/>
    </row>
    <row r="287" spans="1:12" x14ac:dyDescent="0.2">
      <c r="A287" s="55"/>
      <c r="B287" s="25">
        <v>32</v>
      </c>
      <c r="C287" s="29" t="s">
        <v>28</v>
      </c>
      <c r="D287" s="36">
        <f>D288</f>
        <v>3000</v>
      </c>
      <c r="E287" s="36">
        <f>E288</f>
        <v>3000</v>
      </c>
      <c r="F287" s="36">
        <f>F288</f>
        <v>3000</v>
      </c>
      <c r="G287" s="36">
        <f>G288</f>
        <v>398.16842524387812</v>
      </c>
      <c r="H287" s="36">
        <f>H288</f>
        <v>0</v>
      </c>
      <c r="I287" s="36">
        <v>398.17</v>
      </c>
      <c r="J287" s="36">
        <f>I287</f>
        <v>398.17</v>
      </c>
      <c r="K287" s="33"/>
      <c r="L287" s="34"/>
    </row>
    <row r="288" spans="1:12" hidden="1" x14ac:dyDescent="0.2">
      <c r="A288" s="55"/>
      <c r="B288" s="15">
        <v>329</v>
      </c>
      <c r="C288" s="16" t="s">
        <v>8</v>
      </c>
      <c r="D288" s="36">
        <v>3000</v>
      </c>
      <c r="E288" s="36">
        <v>3000</v>
      </c>
      <c r="F288" s="36">
        <v>3000</v>
      </c>
      <c r="G288" s="36">
        <f>F288/7.5345</f>
        <v>398.16842524387812</v>
      </c>
      <c r="H288" s="36">
        <v>0</v>
      </c>
      <c r="I288" s="36"/>
      <c r="J288" s="39"/>
      <c r="K288" s="33"/>
      <c r="L288" s="34"/>
    </row>
    <row r="289" spans="1:12" hidden="1" x14ac:dyDescent="0.2">
      <c r="A289" s="56" t="s">
        <v>116</v>
      </c>
      <c r="B289" s="112" t="s">
        <v>87</v>
      </c>
      <c r="C289" s="113"/>
      <c r="D289" s="36"/>
      <c r="E289" s="36"/>
      <c r="F289" s="36"/>
      <c r="G289" s="36"/>
      <c r="H289" s="36"/>
      <c r="I289" s="36"/>
      <c r="J289" s="39"/>
      <c r="K289" s="33"/>
      <c r="L289" s="34"/>
    </row>
    <row r="290" spans="1:12" hidden="1" x14ac:dyDescent="0.2">
      <c r="A290" s="55"/>
      <c r="B290" s="25">
        <v>3</v>
      </c>
      <c r="C290" s="29" t="s">
        <v>10</v>
      </c>
      <c r="D290" s="36">
        <f>D291</f>
        <v>2800</v>
      </c>
      <c r="E290" s="36">
        <f>E291</f>
        <v>2800</v>
      </c>
      <c r="F290" s="36">
        <f>F291</f>
        <v>0</v>
      </c>
      <c r="G290" s="36">
        <f>G291</f>
        <v>0</v>
      </c>
      <c r="H290" s="36">
        <f>H291</f>
        <v>0</v>
      </c>
      <c r="I290" s="36"/>
      <c r="J290" s="39"/>
      <c r="K290" s="33"/>
      <c r="L290" s="34"/>
    </row>
    <row r="291" spans="1:12" hidden="1" x14ac:dyDescent="0.2">
      <c r="A291" s="55"/>
      <c r="B291" s="25">
        <v>32</v>
      </c>
      <c r="C291" s="29" t="s">
        <v>28</v>
      </c>
      <c r="D291" s="36">
        <f>SUM(D292:D293)</f>
        <v>2800</v>
      </c>
      <c r="E291" s="36">
        <f>SUM(E292:E293)</f>
        <v>2800</v>
      </c>
      <c r="F291" s="36">
        <f>SUM(F292:F293)</f>
        <v>0</v>
      </c>
      <c r="G291" s="36">
        <f>SUM(G292:G293)</f>
        <v>0</v>
      </c>
      <c r="H291" s="36">
        <f>SUM(H292:H293)</f>
        <v>0</v>
      </c>
      <c r="I291" s="36"/>
      <c r="J291" s="39"/>
      <c r="K291" s="33"/>
      <c r="L291" s="34"/>
    </row>
    <row r="292" spans="1:12" hidden="1" x14ac:dyDescent="0.2">
      <c r="A292" s="55"/>
      <c r="B292" s="25">
        <v>322</v>
      </c>
      <c r="C292" s="29" t="s">
        <v>12</v>
      </c>
      <c r="D292" s="36">
        <v>1050</v>
      </c>
      <c r="E292" s="36">
        <v>1050</v>
      </c>
      <c r="F292" s="36"/>
      <c r="G292" s="36">
        <f>F292/7.5345</f>
        <v>0</v>
      </c>
      <c r="H292" s="36">
        <f>G292/7.5345</f>
        <v>0</v>
      </c>
      <c r="I292" s="36"/>
      <c r="J292" s="39"/>
      <c r="K292" s="33"/>
      <c r="L292" s="34"/>
    </row>
    <row r="293" spans="1:12" hidden="1" x14ac:dyDescent="0.2">
      <c r="A293" s="55"/>
      <c r="B293" s="22">
        <v>323</v>
      </c>
      <c r="C293" s="31" t="s">
        <v>22</v>
      </c>
      <c r="D293" s="36">
        <v>1750</v>
      </c>
      <c r="E293" s="36">
        <v>1750</v>
      </c>
      <c r="F293" s="36"/>
      <c r="G293" s="36">
        <f>F293/7.5345</f>
        <v>0</v>
      </c>
      <c r="H293" s="36">
        <f>G293/7.5345</f>
        <v>0</v>
      </c>
      <c r="I293" s="36"/>
      <c r="J293" s="39"/>
      <c r="K293" s="33"/>
      <c r="L293" s="34"/>
    </row>
    <row r="294" spans="1:12" hidden="1" x14ac:dyDescent="0.2">
      <c r="A294" s="55"/>
      <c r="B294" s="25">
        <v>4</v>
      </c>
      <c r="C294" s="18" t="s">
        <v>15</v>
      </c>
      <c r="D294" s="36">
        <f>D295</f>
        <v>13200</v>
      </c>
      <c r="E294" s="36">
        <f>E295</f>
        <v>13200</v>
      </c>
      <c r="F294" s="36">
        <f>F295</f>
        <v>0</v>
      </c>
      <c r="G294" s="36">
        <f>G295</f>
        <v>0</v>
      </c>
      <c r="H294" s="36">
        <f>H295</f>
        <v>727.8</v>
      </c>
      <c r="I294" s="36"/>
      <c r="J294" s="39"/>
      <c r="K294" s="33"/>
      <c r="L294" s="34"/>
    </row>
    <row r="295" spans="1:12" hidden="1" x14ac:dyDescent="0.2">
      <c r="A295" s="55"/>
      <c r="B295" s="25">
        <v>42</v>
      </c>
      <c r="C295" s="58" t="s">
        <v>26</v>
      </c>
      <c r="D295" s="36">
        <f>SUM(D296:D304)</f>
        <v>13200</v>
      </c>
      <c r="E295" s="36">
        <f>SUM(E296:E304)</f>
        <v>13200</v>
      </c>
      <c r="F295" s="36">
        <f>SUM(F296:F304)</f>
        <v>0</v>
      </c>
      <c r="G295" s="36">
        <f>SUM(G296:G304)</f>
        <v>0</v>
      </c>
      <c r="H295" s="36">
        <f>SUM(H296:H304)</f>
        <v>727.8</v>
      </c>
      <c r="I295" s="36"/>
      <c r="J295" s="39"/>
      <c r="K295" s="33"/>
      <c r="L295" s="34"/>
    </row>
    <row r="296" spans="1:12" hidden="1" x14ac:dyDescent="0.2">
      <c r="A296" s="55"/>
      <c r="B296" s="25">
        <v>422</v>
      </c>
      <c r="C296" s="18" t="s">
        <v>27</v>
      </c>
      <c r="D296" s="36">
        <v>13200</v>
      </c>
      <c r="E296" s="36">
        <v>13200</v>
      </c>
      <c r="F296" s="36"/>
      <c r="G296" s="36">
        <f>F296/7.5345</f>
        <v>0</v>
      </c>
      <c r="H296" s="36">
        <f>G296/7.5345</f>
        <v>0</v>
      </c>
      <c r="I296" s="36"/>
      <c r="J296" s="39"/>
      <c r="K296" s="33"/>
      <c r="L296" s="34"/>
    </row>
    <row r="297" spans="1:12" x14ac:dyDescent="0.2">
      <c r="A297" s="55" t="s">
        <v>203</v>
      </c>
      <c r="B297" s="103" t="s">
        <v>204</v>
      </c>
      <c r="C297" s="104"/>
      <c r="D297" s="36"/>
      <c r="E297" s="36"/>
      <c r="F297" s="36"/>
      <c r="G297" s="36"/>
      <c r="H297" s="36"/>
      <c r="I297" s="36"/>
      <c r="J297" s="39"/>
      <c r="K297" s="33"/>
      <c r="L297" s="34"/>
    </row>
    <row r="298" spans="1:12" x14ac:dyDescent="0.2">
      <c r="A298" s="55">
        <v>58800</v>
      </c>
      <c r="B298" s="103" t="s">
        <v>205</v>
      </c>
      <c r="C298" s="104"/>
      <c r="D298" s="36"/>
      <c r="E298" s="36"/>
      <c r="F298" s="36"/>
      <c r="G298" s="36"/>
      <c r="H298" s="36"/>
      <c r="I298" s="36"/>
      <c r="J298" s="39"/>
      <c r="K298" s="33"/>
      <c r="L298" s="34"/>
    </row>
    <row r="299" spans="1:12" x14ac:dyDescent="0.2">
      <c r="A299" s="55"/>
      <c r="B299" s="25">
        <v>3</v>
      </c>
      <c r="C299" s="29" t="s">
        <v>10</v>
      </c>
      <c r="D299" s="36"/>
      <c r="E299" s="36"/>
      <c r="F299" s="36"/>
      <c r="G299" s="36"/>
      <c r="H299" s="36">
        <f>H300</f>
        <v>242.6</v>
      </c>
      <c r="I299" s="36"/>
      <c r="J299" s="39"/>
      <c r="K299" s="33"/>
      <c r="L299" s="34"/>
    </row>
    <row r="300" spans="1:12" x14ac:dyDescent="0.2">
      <c r="A300" s="55"/>
      <c r="B300" s="25">
        <v>32</v>
      </c>
      <c r="C300" s="29" t="s">
        <v>28</v>
      </c>
      <c r="D300" s="36"/>
      <c r="E300" s="36"/>
      <c r="F300" s="36"/>
      <c r="G300" s="36"/>
      <c r="H300" s="36">
        <f>SUM(H301:H302)</f>
        <v>242.6</v>
      </c>
      <c r="I300" s="36"/>
      <c r="J300" s="39"/>
      <c r="K300" s="33"/>
      <c r="L300" s="34"/>
    </row>
    <row r="301" spans="1:12" hidden="1" x14ac:dyDescent="0.2">
      <c r="A301" s="55"/>
      <c r="B301" s="25">
        <v>321</v>
      </c>
      <c r="C301" s="18" t="s">
        <v>21</v>
      </c>
      <c r="D301" s="36"/>
      <c r="E301" s="36"/>
      <c r="F301" s="36"/>
      <c r="G301" s="36"/>
      <c r="H301" s="36">
        <v>42.6</v>
      </c>
      <c r="I301" s="36"/>
      <c r="J301" s="39"/>
      <c r="K301" s="33"/>
      <c r="L301" s="34"/>
    </row>
    <row r="302" spans="1:12" hidden="1" x14ac:dyDescent="0.2">
      <c r="A302" s="55"/>
      <c r="B302" s="22">
        <v>323</v>
      </c>
      <c r="C302" s="29" t="s">
        <v>22</v>
      </c>
      <c r="D302" s="36"/>
      <c r="E302" s="36"/>
      <c r="F302" s="36"/>
      <c r="G302" s="36"/>
      <c r="H302" s="36">
        <v>200</v>
      </c>
      <c r="I302" s="36"/>
      <c r="J302" s="39"/>
      <c r="K302" s="33"/>
      <c r="L302" s="34"/>
    </row>
    <row r="303" spans="1:12" x14ac:dyDescent="0.2">
      <c r="A303" s="55" t="s">
        <v>43</v>
      </c>
      <c r="B303" s="127" t="s">
        <v>146</v>
      </c>
      <c r="C303" s="128"/>
      <c r="D303" s="36"/>
      <c r="E303" s="36"/>
      <c r="F303" s="36"/>
      <c r="G303" s="36"/>
      <c r="H303" s="36"/>
      <c r="I303" s="36"/>
      <c r="J303" s="39"/>
      <c r="K303" s="33"/>
      <c r="L303" s="34"/>
    </row>
    <row r="304" spans="1:12" x14ac:dyDescent="0.2">
      <c r="A304" s="55">
        <v>55431</v>
      </c>
      <c r="B304" s="103" t="s">
        <v>140</v>
      </c>
      <c r="C304" s="104"/>
      <c r="D304" s="36"/>
      <c r="E304" s="36"/>
      <c r="F304" s="36"/>
      <c r="G304" s="36"/>
      <c r="H304" s="36"/>
      <c r="I304" s="36"/>
      <c r="J304" s="39"/>
      <c r="K304" s="33"/>
      <c r="L304" s="34"/>
    </row>
    <row r="305" spans="1:12" x14ac:dyDescent="0.2">
      <c r="A305" s="43"/>
      <c r="B305" s="25">
        <v>3</v>
      </c>
      <c r="C305" s="29" t="s">
        <v>10</v>
      </c>
      <c r="D305" s="36">
        <f t="shared" ref="D305:J305" si="52">D306</f>
        <v>3000</v>
      </c>
      <c r="E305" s="36">
        <f t="shared" si="52"/>
        <v>3000</v>
      </c>
      <c r="F305" s="36">
        <f t="shared" si="52"/>
        <v>3000</v>
      </c>
      <c r="G305" s="36">
        <f t="shared" si="52"/>
        <v>398.16842524387812</v>
      </c>
      <c r="H305" s="36">
        <f t="shared" si="52"/>
        <v>321.52999999999997</v>
      </c>
      <c r="I305" s="36">
        <f t="shared" si="52"/>
        <v>398.17</v>
      </c>
      <c r="J305" s="36">
        <f t="shared" si="52"/>
        <v>398.17</v>
      </c>
      <c r="K305" s="33"/>
      <c r="L305" s="34"/>
    </row>
    <row r="306" spans="1:12" x14ac:dyDescent="0.2">
      <c r="A306" s="55"/>
      <c r="B306" s="25">
        <v>32</v>
      </c>
      <c r="C306" s="29" t="s">
        <v>28</v>
      </c>
      <c r="D306" s="36">
        <f>SUM(D307:D309)</f>
        <v>3000</v>
      </c>
      <c r="E306" s="36">
        <f>SUM(E307:E309)</f>
        <v>3000</v>
      </c>
      <c r="F306" s="36">
        <f>SUM(F307:F309)</f>
        <v>3000</v>
      </c>
      <c r="G306" s="36">
        <f>SUM(G307:G309)</f>
        <v>398.16842524387812</v>
      </c>
      <c r="H306" s="36">
        <f>SUM(H307:H309)</f>
        <v>321.52999999999997</v>
      </c>
      <c r="I306" s="36">
        <v>398.17</v>
      </c>
      <c r="J306" s="36">
        <f>I306</f>
        <v>398.17</v>
      </c>
      <c r="K306" s="33"/>
      <c r="L306" s="34"/>
    </row>
    <row r="307" spans="1:12" hidden="1" x14ac:dyDescent="0.2">
      <c r="A307" s="55"/>
      <c r="B307" s="25">
        <v>321</v>
      </c>
      <c r="C307" s="18" t="s">
        <v>21</v>
      </c>
      <c r="D307" s="36">
        <v>0</v>
      </c>
      <c r="E307" s="36">
        <v>0</v>
      </c>
      <c r="F307" s="36">
        <v>0</v>
      </c>
      <c r="G307" s="36">
        <v>0</v>
      </c>
      <c r="H307" s="36">
        <v>71.53</v>
      </c>
      <c r="I307" s="36"/>
      <c r="J307" s="39"/>
      <c r="K307" s="33"/>
      <c r="L307" s="34"/>
    </row>
    <row r="308" spans="1:12" hidden="1" x14ac:dyDescent="0.2">
      <c r="A308" s="55"/>
      <c r="B308" s="22">
        <v>323</v>
      </c>
      <c r="C308" s="31" t="s">
        <v>22</v>
      </c>
      <c r="D308" s="36">
        <v>0</v>
      </c>
      <c r="E308" s="36">
        <v>0</v>
      </c>
      <c r="F308" s="36">
        <v>0</v>
      </c>
      <c r="G308" s="36">
        <v>0</v>
      </c>
      <c r="H308" s="36">
        <v>250</v>
      </c>
      <c r="I308" s="36"/>
      <c r="J308" s="39"/>
      <c r="K308" s="33"/>
      <c r="L308" s="34"/>
    </row>
    <row r="309" spans="1:12" hidden="1" x14ac:dyDescent="0.2">
      <c r="A309" s="55"/>
      <c r="B309" s="15">
        <v>329</v>
      </c>
      <c r="C309" s="16" t="s">
        <v>8</v>
      </c>
      <c r="D309" s="36">
        <v>3000</v>
      </c>
      <c r="E309" s="36">
        <v>3000</v>
      </c>
      <c r="F309" s="36">
        <v>3000</v>
      </c>
      <c r="G309" s="36">
        <f>F309/7.5345</f>
        <v>398.16842524387812</v>
      </c>
      <c r="H309" s="36">
        <v>0</v>
      </c>
      <c r="I309" s="36"/>
      <c r="J309" s="39"/>
      <c r="K309" s="33"/>
      <c r="L309" s="34"/>
    </row>
    <row r="310" spans="1:12" ht="12.75" customHeight="1" x14ac:dyDescent="0.2">
      <c r="A310" s="55" t="s">
        <v>80</v>
      </c>
      <c r="B310" s="105" t="s">
        <v>147</v>
      </c>
      <c r="C310" s="106"/>
      <c r="D310" s="36"/>
      <c r="E310" s="36"/>
      <c r="F310" s="36"/>
      <c r="G310" s="36"/>
      <c r="H310" s="71"/>
      <c r="I310" s="36"/>
      <c r="J310" s="36"/>
    </row>
    <row r="311" spans="1:12" ht="12.75" customHeight="1" x14ac:dyDescent="0.2">
      <c r="A311" s="55">
        <v>63000</v>
      </c>
      <c r="B311" s="105" t="s">
        <v>148</v>
      </c>
      <c r="C311" s="106"/>
      <c r="D311" s="36"/>
      <c r="E311" s="36"/>
      <c r="F311" s="36"/>
      <c r="G311" s="36"/>
      <c r="H311" s="71"/>
      <c r="I311" s="36"/>
      <c r="J311" s="36"/>
    </row>
    <row r="312" spans="1:12" ht="12.75" customHeight="1" x14ac:dyDescent="0.2">
      <c r="A312" s="43"/>
      <c r="B312" s="25">
        <v>3</v>
      </c>
      <c r="C312" s="29" t="s">
        <v>10</v>
      </c>
      <c r="D312" s="36" t="e">
        <f t="shared" ref="D312:I312" si="53">D313</f>
        <v>#REF!</v>
      </c>
      <c r="E312" s="36" t="e">
        <f t="shared" si="53"/>
        <v>#REF!</v>
      </c>
      <c r="F312" s="36">
        <f t="shared" si="53"/>
        <v>3000</v>
      </c>
      <c r="G312" s="36">
        <f t="shared" si="53"/>
        <v>398.16842524387812</v>
      </c>
      <c r="H312" s="71">
        <f t="shared" si="53"/>
        <v>0</v>
      </c>
      <c r="I312" s="36">
        <f t="shared" si="53"/>
        <v>398.17</v>
      </c>
      <c r="J312" s="36">
        <f>I312</f>
        <v>398.17</v>
      </c>
    </row>
    <row r="313" spans="1:12" ht="12.75" customHeight="1" x14ac:dyDescent="0.2">
      <c r="A313" s="55"/>
      <c r="B313" s="25">
        <v>32</v>
      </c>
      <c r="C313" s="29" t="s">
        <v>28</v>
      </c>
      <c r="D313" s="36" t="e">
        <f>D314+#REF!</f>
        <v>#REF!</v>
      </c>
      <c r="E313" s="36" t="e">
        <f>E314+#REF!</f>
        <v>#REF!</v>
      </c>
      <c r="F313" s="36">
        <f>F314</f>
        <v>3000</v>
      </c>
      <c r="G313" s="36">
        <f>G314</f>
        <v>398.16842524387812</v>
      </c>
      <c r="H313" s="71">
        <f>H314</f>
        <v>0</v>
      </c>
      <c r="I313" s="36">
        <v>398.17</v>
      </c>
      <c r="J313" s="36">
        <f>I313</f>
        <v>398.17</v>
      </c>
    </row>
    <row r="314" spans="1:12" ht="12.75" hidden="1" customHeight="1" x14ac:dyDescent="0.2">
      <c r="A314" s="55"/>
      <c r="B314" s="25">
        <v>322</v>
      </c>
      <c r="C314" s="29" t="s">
        <v>12</v>
      </c>
      <c r="D314" s="36">
        <v>3000</v>
      </c>
      <c r="E314" s="36">
        <v>3000</v>
      </c>
      <c r="F314" s="36">
        <v>3000</v>
      </c>
      <c r="G314" s="36">
        <f>F314/7.5345</f>
        <v>398.16842524387812</v>
      </c>
      <c r="H314" s="71">
        <v>0</v>
      </c>
      <c r="I314" s="36"/>
      <c r="J314" s="36"/>
    </row>
    <row r="315" spans="1:12" ht="12.75" customHeight="1" x14ac:dyDescent="0.2">
      <c r="A315" s="55" t="s">
        <v>77</v>
      </c>
      <c r="B315" s="105" t="s">
        <v>149</v>
      </c>
      <c r="C315" s="106"/>
      <c r="D315" s="36"/>
      <c r="E315" s="36"/>
      <c r="F315" s="36"/>
      <c r="G315" s="36"/>
      <c r="H315" s="71"/>
      <c r="I315" s="36"/>
      <c r="J315" s="36"/>
    </row>
    <row r="316" spans="1:12" ht="12.75" customHeight="1" x14ac:dyDescent="0.2">
      <c r="A316" s="55">
        <v>53060</v>
      </c>
      <c r="B316" s="105" t="s">
        <v>150</v>
      </c>
      <c r="C316" s="106"/>
      <c r="D316" s="36"/>
      <c r="E316" s="36"/>
      <c r="F316" s="36"/>
      <c r="G316" s="36"/>
      <c r="H316" s="71"/>
      <c r="I316" s="36"/>
      <c r="J316" s="36"/>
    </row>
    <row r="317" spans="1:12" ht="12.75" customHeight="1" x14ac:dyDescent="0.2">
      <c r="A317" s="43"/>
      <c r="B317" s="25">
        <v>3</v>
      </c>
      <c r="C317" s="29" t="s">
        <v>10</v>
      </c>
      <c r="D317" s="36">
        <f t="shared" ref="D317:I317" si="54">D318</f>
        <v>10000</v>
      </c>
      <c r="E317" s="36">
        <f t="shared" si="54"/>
        <v>10000</v>
      </c>
      <c r="F317" s="36">
        <f t="shared" si="54"/>
        <v>10000</v>
      </c>
      <c r="G317" s="36">
        <f t="shared" si="54"/>
        <v>1327.2280841462605</v>
      </c>
      <c r="H317" s="36">
        <f t="shared" si="54"/>
        <v>1004</v>
      </c>
      <c r="I317" s="36">
        <f t="shared" si="54"/>
        <v>1327.23</v>
      </c>
      <c r="J317" s="36">
        <f>I317</f>
        <v>1327.23</v>
      </c>
    </row>
    <row r="318" spans="1:12" ht="12.75" customHeight="1" x14ac:dyDescent="0.2">
      <c r="A318" s="55"/>
      <c r="B318" s="25">
        <v>32</v>
      </c>
      <c r="C318" s="29" t="s">
        <v>28</v>
      </c>
      <c r="D318" s="36">
        <f>D319</f>
        <v>10000</v>
      </c>
      <c r="E318" s="36">
        <f>E319</f>
        <v>10000</v>
      </c>
      <c r="F318" s="36">
        <f>F319</f>
        <v>10000</v>
      </c>
      <c r="G318" s="36">
        <f>G319</f>
        <v>1327.2280841462605</v>
      </c>
      <c r="H318" s="36">
        <f>H319</f>
        <v>1004</v>
      </c>
      <c r="I318" s="36">
        <v>1327.23</v>
      </c>
      <c r="J318" s="36">
        <f>I318</f>
        <v>1327.23</v>
      </c>
    </row>
    <row r="319" spans="1:12" ht="12.75" hidden="1" customHeight="1" x14ac:dyDescent="0.2">
      <c r="A319" s="55"/>
      <c r="B319" s="25">
        <v>322</v>
      </c>
      <c r="C319" s="29" t="s">
        <v>12</v>
      </c>
      <c r="D319" s="36">
        <v>10000</v>
      </c>
      <c r="E319" s="36">
        <v>10000</v>
      </c>
      <c r="F319" s="36">
        <v>10000</v>
      </c>
      <c r="G319" s="36">
        <f>F319/7.5345</f>
        <v>1327.2280841462605</v>
      </c>
      <c r="H319" s="36">
        <v>1004</v>
      </c>
      <c r="I319" s="36"/>
      <c r="J319" s="36"/>
    </row>
    <row r="320" spans="1:12" x14ac:dyDescent="0.2">
      <c r="A320" s="55"/>
      <c r="B320" s="15"/>
      <c r="C320" s="16"/>
      <c r="D320" s="36"/>
      <c r="E320" s="36"/>
      <c r="F320" s="36"/>
      <c r="G320" s="36"/>
      <c r="H320" s="71"/>
      <c r="I320" s="36"/>
      <c r="J320" s="36"/>
      <c r="K320" s="34"/>
      <c r="L320" s="34"/>
    </row>
    <row r="321" spans="1:10" ht="12.75" hidden="1" customHeight="1" x14ac:dyDescent="0.2">
      <c r="A321" s="55">
        <v>58300</v>
      </c>
      <c r="B321" s="105" t="s">
        <v>82</v>
      </c>
      <c r="C321" s="106"/>
      <c r="D321" s="36"/>
      <c r="E321" s="36"/>
      <c r="F321" s="36"/>
      <c r="G321" s="36"/>
      <c r="H321" s="71"/>
      <c r="I321" s="36"/>
      <c r="J321" s="36"/>
    </row>
    <row r="322" spans="1:10" ht="12.75" hidden="1" customHeight="1" x14ac:dyDescent="0.2">
      <c r="A322" s="55" t="s">
        <v>65</v>
      </c>
      <c r="B322" s="105" t="s">
        <v>164</v>
      </c>
      <c r="C322" s="106"/>
      <c r="D322" s="36"/>
      <c r="E322" s="36"/>
      <c r="F322" s="36"/>
      <c r="G322" s="36"/>
      <c r="H322" s="71"/>
      <c r="I322" s="36"/>
      <c r="J322" s="36"/>
    </row>
    <row r="323" spans="1:10" ht="12.75" hidden="1" customHeight="1" x14ac:dyDescent="0.2">
      <c r="A323" s="55"/>
      <c r="B323" s="25">
        <v>3</v>
      </c>
      <c r="C323" s="29" t="s">
        <v>10</v>
      </c>
      <c r="D323" s="36">
        <f t="shared" ref="D323:J323" si="55">D324+D328</f>
        <v>0</v>
      </c>
      <c r="E323" s="36">
        <f t="shared" si="55"/>
        <v>0</v>
      </c>
      <c r="F323" s="36">
        <f t="shared" si="55"/>
        <v>0</v>
      </c>
      <c r="G323" s="36">
        <f t="shared" si="55"/>
        <v>0</v>
      </c>
      <c r="H323" s="71">
        <f t="shared" si="55"/>
        <v>0</v>
      </c>
      <c r="I323" s="36">
        <f t="shared" si="55"/>
        <v>0</v>
      </c>
      <c r="J323" s="36">
        <f t="shared" si="55"/>
        <v>0</v>
      </c>
    </row>
    <row r="324" spans="1:10" ht="12.75" hidden="1" customHeight="1" x14ac:dyDescent="0.2">
      <c r="A324" s="55"/>
      <c r="B324" s="4">
        <v>31</v>
      </c>
      <c r="C324" s="4" t="s">
        <v>17</v>
      </c>
      <c r="D324" s="36">
        <f>SUM(D325:D327)</f>
        <v>0</v>
      </c>
      <c r="E324" s="36">
        <f>SUM(E325:E327)</f>
        <v>0</v>
      </c>
      <c r="F324" s="36">
        <f>SUM(F325:F327)</f>
        <v>0</v>
      </c>
      <c r="G324" s="36">
        <f>SUM(G325:G327)</f>
        <v>0</v>
      </c>
      <c r="H324" s="71">
        <f>SUM(H325:H327)</f>
        <v>0</v>
      </c>
      <c r="I324" s="36">
        <v>0</v>
      </c>
      <c r="J324" s="36">
        <f>I324</f>
        <v>0</v>
      </c>
    </row>
    <row r="325" spans="1:10" ht="12.75" hidden="1" customHeight="1" x14ac:dyDescent="0.2">
      <c r="A325" s="55"/>
      <c r="B325" s="25">
        <v>311</v>
      </c>
      <c r="C325" s="18" t="s">
        <v>9</v>
      </c>
      <c r="D325" s="36">
        <v>0</v>
      </c>
      <c r="E325" s="36">
        <v>0</v>
      </c>
      <c r="F325" s="36">
        <v>0</v>
      </c>
      <c r="G325" s="36">
        <v>0</v>
      </c>
      <c r="H325" s="71">
        <v>0</v>
      </c>
      <c r="I325" s="36"/>
      <c r="J325" s="36"/>
    </row>
    <row r="326" spans="1:10" ht="12.75" hidden="1" customHeight="1" x14ac:dyDescent="0.2">
      <c r="A326" s="55"/>
      <c r="B326" s="25">
        <v>312</v>
      </c>
      <c r="C326" s="18" t="s">
        <v>74</v>
      </c>
      <c r="D326" s="36">
        <v>0</v>
      </c>
      <c r="E326" s="36">
        <v>0</v>
      </c>
      <c r="F326" s="36">
        <v>0</v>
      </c>
      <c r="G326" s="36">
        <v>0</v>
      </c>
      <c r="H326" s="71">
        <v>0</v>
      </c>
      <c r="I326" s="36"/>
      <c r="J326" s="36"/>
    </row>
    <row r="327" spans="1:10" ht="12.75" hidden="1" customHeight="1" x14ac:dyDescent="0.2">
      <c r="A327" s="55"/>
      <c r="B327" s="25">
        <v>313</v>
      </c>
      <c r="C327" s="18" t="s">
        <v>18</v>
      </c>
      <c r="D327" s="36">
        <v>0</v>
      </c>
      <c r="E327" s="36">
        <v>0</v>
      </c>
      <c r="F327" s="36">
        <v>0</v>
      </c>
      <c r="G327" s="36">
        <v>0</v>
      </c>
      <c r="H327" s="71">
        <v>0</v>
      </c>
      <c r="I327" s="36"/>
      <c r="J327" s="36"/>
    </row>
    <row r="328" spans="1:10" ht="12.75" hidden="1" customHeight="1" x14ac:dyDescent="0.2">
      <c r="A328" s="55"/>
      <c r="B328" s="25">
        <v>32</v>
      </c>
      <c r="C328" s="18" t="s">
        <v>11</v>
      </c>
      <c r="D328" s="36">
        <f>D329</f>
        <v>0</v>
      </c>
      <c r="E328" s="36">
        <f>E329</f>
        <v>0</v>
      </c>
      <c r="F328" s="36">
        <f>F329</f>
        <v>0</v>
      </c>
      <c r="G328" s="36">
        <f>G329</f>
        <v>0</v>
      </c>
      <c r="H328" s="71">
        <f>H329</f>
        <v>0</v>
      </c>
      <c r="I328" s="36">
        <v>0</v>
      </c>
      <c r="J328" s="36">
        <f>I328</f>
        <v>0</v>
      </c>
    </row>
    <row r="329" spans="1:10" ht="12.75" hidden="1" customHeight="1" x14ac:dyDescent="0.2">
      <c r="A329" s="55"/>
      <c r="B329" s="25">
        <v>321</v>
      </c>
      <c r="C329" s="18" t="s">
        <v>19</v>
      </c>
      <c r="D329" s="36">
        <v>0</v>
      </c>
      <c r="E329" s="36">
        <v>0</v>
      </c>
      <c r="F329" s="36">
        <v>0</v>
      </c>
      <c r="G329" s="36">
        <v>0</v>
      </c>
      <c r="H329" s="71">
        <v>0</v>
      </c>
      <c r="I329" s="36"/>
      <c r="J329" s="36"/>
    </row>
    <row r="330" spans="1:10" ht="12.75" hidden="1" customHeight="1" x14ac:dyDescent="0.2">
      <c r="A330" s="55"/>
      <c r="B330" s="22"/>
      <c r="C330" s="31"/>
      <c r="D330" s="36"/>
      <c r="E330" s="36"/>
      <c r="F330" s="36"/>
      <c r="G330" s="36"/>
      <c r="H330" s="71"/>
      <c r="I330" s="36"/>
      <c r="J330" s="36"/>
    </row>
    <row r="331" spans="1:10" ht="12.75" hidden="1" customHeight="1" x14ac:dyDescent="0.2">
      <c r="A331" s="55">
        <v>58300</v>
      </c>
      <c r="B331" s="105" t="s">
        <v>78</v>
      </c>
      <c r="C331" s="106"/>
      <c r="D331" s="36"/>
      <c r="E331" s="36"/>
      <c r="F331" s="36"/>
      <c r="G331" s="36"/>
      <c r="H331" s="71"/>
      <c r="I331" s="36"/>
      <c r="J331" s="36"/>
    </row>
    <row r="332" spans="1:10" ht="12.75" hidden="1" customHeight="1" x14ac:dyDescent="0.2">
      <c r="A332" s="55" t="s">
        <v>65</v>
      </c>
      <c r="B332" s="105" t="s">
        <v>164</v>
      </c>
      <c r="C332" s="106"/>
      <c r="D332" s="36"/>
      <c r="E332" s="36"/>
      <c r="F332" s="36"/>
      <c r="G332" s="36"/>
      <c r="H332" s="71"/>
      <c r="I332" s="36"/>
      <c r="J332" s="36"/>
    </row>
    <row r="333" spans="1:10" ht="12.75" hidden="1" customHeight="1" x14ac:dyDescent="0.2">
      <c r="A333" s="55"/>
      <c r="B333" s="25">
        <v>3</v>
      </c>
      <c r="C333" s="29" t="s">
        <v>10</v>
      </c>
      <c r="D333" s="36">
        <f>D334+D154</f>
        <v>0</v>
      </c>
      <c r="E333" s="36">
        <f>E334+E154</f>
        <v>0</v>
      </c>
      <c r="F333" s="36">
        <f>F334+F154</f>
        <v>0</v>
      </c>
      <c r="G333" s="36">
        <f>G334+G154</f>
        <v>0</v>
      </c>
      <c r="H333" s="71">
        <f>H334+H154</f>
        <v>0</v>
      </c>
      <c r="I333" s="36"/>
      <c r="J333" s="36"/>
    </row>
    <row r="334" spans="1:10" ht="12.75" hidden="1" customHeight="1" x14ac:dyDescent="0.2">
      <c r="A334" s="55"/>
      <c r="B334" s="25">
        <v>32</v>
      </c>
      <c r="C334" s="18" t="s">
        <v>11</v>
      </c>
      <c r="D334" s="36">
        <f>D335+D153</f>
        <v>0</v>
      </c>
      <c r="E334" s="36">
        <f>E335+E153</f>
        <v>0</v>
      </c>
      <c r="F334" s="36">
        <f>F335+F153</f>
        <v>0</v>
      </c>
      <c r="G334" s="36">
        <f>G335+G153</f>
        <v>0</v>
      </c>
      <c r="H334" s="71">
        <f>H335+H153</f>
        <v>0</v>
      </c>
      <c r="I334" s="36"/>
      <c r="J334" s="36">
        <f>I334</f>
        <v>0</v>
      </c>
    </row>
    <row r="335" spans="1:10" ht="12.75" hidden="1" customHeight="1" x14ac:dyDescent="0.2">
      <c r="A335" s="55"/>
      <c r="B335" s="22">
        <v>323</v>
      </c>
      <c r="C335" s="31" t="s">
        <v>22</v>
      </c>
      <c r="D335" s="36">
        <v>0</v>
      </c>
      <c r="E335" s="36">
        <v>0</v>
      </c>
      <c r="F335" s="36">
        <v>0</v>
      </c>
      <c r="G335" s="36">
        <v>0</v>
      </c>
      <c r="H335" s="71">
        <v>0</v>
      </c>
      <c r="I335" s="36"/>
      <c r="J335" s="36"/>
    </row>
    <row r="336" spans="1:10" ht="12.75" hidden="1" customHeight="1" x14ac:dyDescent="0.2">
      <c r="A336" s="55">
        <v>58300</v>
      </c>
      <c r="B336" s="105" t="s">
        <v>78</v>
      </c>
      <c r="C336" s="106"/>
      <c r="D336" s="36"/>
      <c r="E336" s="36"/>
      <c r="F336" s="36"/>
      <c r="G336" s="36"/>
      <c r="H336" s="71"/>
      <c r="I336" s="36"/>
      <c r="J336" s="36"/>
    </row>
    <row r="337" spans="1:10" ht="12.75" hidden="1" customHeight="1" x14ac:dyDescent="0.2">
      <c r="A337" s="55" t="s">
        <v>83</v>
      </c>
      <c r="B337" s="105" t="s">
        <v>165</v>
      </c>
      <c r="C337" s="106"/>
      <c r="D337" s="36"/>
      <c r="E337" s="36"/>
      <c r="F337" s="36"/>
      <c r="G337" s="36"/>
      <c r="H337" s="71"/>
      <c r="I337" s="36"/>
      <c r="J337" s="36"/>
    </row>
    <row r="338" spans="1:10" ht="12.75" hidden="1" customHeight="1" x14ac:dyDescent="0.2">
      <c r="A338" s="55"/>
      <c r="B338" s="25">
        <v>3</v>
      </c>
      <c r="C338" s="29" t="s">
        <v>10</v>
      </c>
      <c r="D338" s="36">
        <f t="shared" ref="D338:H339" si="56">D339</f>
        <v>0</v>
      </c>
      <c r="E338" s="36">
        <f t="shared" si="56"/>
        <v>0</v>
      </c>
      <c r="F338" s="36">
        <f t="shared" si="56"/>
        <v>0</v>
      </c>
      <c r="G338" s="36">
        <f t="shared" si="56"/>
        <v>0</v>
      </c>
      <c r="H338" s="71">
        <f t="shared" si="56"/>
        <v>0</v>
      </c>
      <c r="I338" s="36"/>
      <c r="J338" s="36"/>
    </row>
    <row r="339" spans="1:10" ht="12.75" hidden="1" customHeight="1" x14ac:dyDescent="0.2">
      <c r="A339" s="55"/>
      <c r="B339" s="25">
        <v>32</v>
      </c>
      <c r="C339" s="18" t="s">
        <v>11</v>
      </c>
      <c r="D339" s="36">
        <f t="shared" si="56"/>
        <v>0</v>
      </c>
      <c r="E339" s="36">
        <f t="shared" si="56"/>
        <v>0</v>
      </c>
      <c r="F339" s="36">
        <f t="shared" si="56"/>
        <v>0</v>
      </c>
      <c r="G339" s="36">
        <f t="shared" si="56"/>
        <v>0</v>
      </c>
      <c r="H339" s="71">
        <f t="shared" si="56"/>
        <v>0</v>
      </c>
      <c r="I339" s="36"/>
      <c r="J339" s="36"/>
    </row>
    <row r="340" spans="1:10" ht="12.75" hidden="1" customHeight="1" x14ac:dyDescent="0.2">
      <c r="A340" s="55"/>
      <c r="B340" s="22">
        <v>323</v>
      </c>
      <c r="C340" s="31" t="s">
        <v>22</v>
      </c>
      <c r="D340" s="36">
        <v>0</v>
      </c>
      <c r="E340" s="36">
        <v>0</v>
      </c>
      <c r="F340" s="36">
        <v>0</v>
      </c>
      <c r="G340" s="36">
        <v>0</v>
      </c>
      <c r="H340" s="71">
        <v>0</v>
      </c>
      <c r="I340" s="36"/>
      <c r="J340" s="36"/>
    </row>
    <row r="341" spans="1:10" ht="12.75" hidden="1" customHeight="1" x14ac:dyDescent="0.2">
      <c r="A341" s="55"/>
      <c r="B341" s="22"/>
      <c r="C341" s="31"/>
      <c r="D341" s="36"/>
      <c r="E341" s="36"/>
      <c r="F341" s="36"/>
      <c r="G341" s="36"/>
      <c r="H341" s="71"/>
      <c r="I341" s="36"/>
      <c r="J341" s="36"/>
    </row>
    <row r="342" spans="1:10" ht="12.75" hidden="1" customHeight="1" x14ac:dyDescent="0.2">
      <c r="A342" s="55">
        <v>48006</v>
      </c>
      <c r="B342" s="105" t="s">
        <v>84</v>
      </c>
      <c r="C342" s="106"/>
      <c r="D342" s="36"/>
      <c r="E342" s="36"/>
      <c r="F342" s="36"/>
      <c r="G342" s="36"/>
      <c r="H342" s="71"/>
      <c r="I342" s="36"/>
      <c r="J342" s="36"/>
    </row>
    <row r="343" spans="1:10" ht="12.75" hidden="1" customHeight="1" x14ac:dyDescent="0.2">
      <c r="A343" s="55" t="s">
        <v>79</v>
      </c>
      <c r="B343" s="105" t="s">
        <v>166</v>
      </c>
      <c r="C343" s="106"/>
      <c r="D343" s="36"/>
      <c r="E343" s="36"/>
      <c r="F343" s="36"/>
      <c r="G343" s="36"/>
      <c r="H343" s="71"/>
      <c r="I343" s="36"/>
      <c r="J343" s="36"/>
    </row>
    <row r="344" spans="1:10" ht="12.75" hidden="1" customHeight="1" x14ac:dyDescent="0.2">
      <c r="A344" s="55"/>
      <c r="B344" s="25">
        <v>4</v>
      </c>
      <c r="C344" s="18" t="s">
        <v>15</v>
      </c>
      <c r="D344" s="36">
        <f t="shared" ref="D344:H345" si="57">D345</f>
        <v>0</v>
      </c>
      <c r="E344" s="36">
        <f t="shared" si="57"/>
        <v>0</v>
      </c>
      <c r="F344" s="36">
        <f t="shared" si="57"/>
        <v>0</v>
      </c>
      <c r="G344" s="36">
        <f t="shared" si="57"/>
        <v>0</v>
      </c>
      <c r="H344" s="71">
        <f t="shared" si="57"/>
        <v>0</v>
      </c>
      <c r="I344" s="36"/>
      <c r="J344" s="36"/>
    </row>
    <row r="345" spans="1:10" ht="12.75" hidden="1" customHeight="1" x14ac:dyDescent="0.2">
      <c r="A345" s="55"/>
      <c r="B345" s="25">
        <v>42</v>
      </c>
      <c r="C345" s="58" t="s">
        <v>26</v>
      </c>
      <c r="D345" s="36">
        <f t="shared" si="57"/>
        <v>0</v>
      </c>
      <c r="E345" s="36">
        <f t="shared" si="57"/>
        <v>0</v>
      </c>
      <c r="F345" s="36">
        <f t="shared" si="57"/>
        <v>0</v>
      </c>
      <c r="G345" s="36">
        <f t="shared" si="57"/>
        <v>0</v>
      </c>
      <c r="H345" s="71">
        <f t="shared" si="57"/>
        <v>0</v>
      </c>
      <c r="I345" s="36"/>
      <c r="J345" s="36"/>
    </row>
    <row r="346" spans="1:10" ht="12.75" hidden="1" customHeight="1" x14ac:dyDescent="0.2">
      <c r="A346" s="55"/>
      <c r="B346" s="25">
        <v>422</v>
      </c>
      <c r="C346" s="18" t="s">
        <v>27</v>
      </c>
      <c r="D346" s="36">
        <v>0</v>
      </c>
      <c r="E346" s="36">
        <v>0</v>
      </c>
      <c r="F346" s="36">
        <v>0</v>
      </c>
      <c r="G346" s="36">
        <v>0</v>
      </c>
      <c r="H346" s="71">
        <v>0</v>
      </c>
      <c r="I346" s="36"/>
      <c r="J346" s="36"/>
    </row>
    <row r="347" spans="1:10" ht="12.75" hidden="1" customHeight="1" x14ac:dyDescent="0.2">
      <c r="A347" s="55"/>
      <c r="B347" s="22"/>
      <c r="C347" s="31"/>
      <c r="D347" s="36"/>
      <c r="E347" s="36"/>
      <c r="F347" s="36"/>
      <c r="G347" s="36"/>
      <c r="H347" s="71"/>
      <c r="I347" s="36"/>
      <c r="J347" s="36"/>
    </row>
    <row r="348" spans="1:10" ht="12.75" hidden="1" customHeight="1" x14ac:dyDescent="0.2">
      <c r="A348" s="55">
        <v>58300</v>
      </c>
      <c r="B348" s="105" t="s">
        <v>78</v>
      </c>
      <c r="C348" s="106"/>
      <c r="D348" s="36"/>
      <c r="E348" s="36"/>
      <c r="F348" s="36"/>
      <c r="G348" s="36"/>
      <c r="H348" s="71"/>
      <c r="I348" s="36"/>
      <c r="J348" s="36"/>
    </row>
    <row r="349" spans="1:10" ht="12.75" hidden="1" customHeight="1" x14ac:dyDescent="0.2">
      <c r="A349" s="55" t="s">
        <v>79</v>
      </c>
      <c r="B349" s="105" t="s">
        <v>166</v>
      </c>
      <c r="C349" s="106"/>
      <c r="D349" s="36"/>
      <c r="E349" s="36"/>
      <c r="F349" s="36"/>
      <c r="G349" s="36"/>
      <c r="H349" s="71"/>
      <c r="I349" s="36"/>
      <c r="J349" s="36"/>
    </row>
    <row r="350" spans="1:10" ht="12.75" hidden="1" customHeight="1" x14ac:dyDescent="0.2">
      <c r="A350" s="55"/>
      <c r="B350" s="25">
        <v>4</v>
      </c>
      <c r="C350" s="18" t="s">
        <v>15</v>
      </c>
      <c r="D350" s="36">
        <f t="shared" ref="D350:H351" si="58">D351</f>
        <v>0</v>
      </c>
      <c r="E350" s="36">
        <f t="shared" si="58"/>
        <v>0</v>
      </c>
      <c r="F350" s="36">
        <f t="shared" si="58"/>
        <v>0</v>
      </c>
      <c r="G350" s="36">
        <f t="shared" si="58"/>
        <v>0</v>
      </c>
      <c r="H350" s="71">
        <f t="shared" si="58"/>
        <v>0</v>
      </c>
      <c r="I350" s="36"/>
      <c r="J350" s="36"/>
    </row>
    <row r="351" spans="1:10" ht="12.75" hidden="1" customHeight="1" x14ac:dyDescent="0.2">
      <c r="A351" s="55"/>
      <c r="B351" s="25">
        <v>42</v>
      </c>
      <c r="C351" s="58" t="s">
        <v>26</v>
      </c>
      <c r="D351" s="36">
        <f t="shared" si="58"/>
        <v>0</v>
      </c>
      <c r="E351" s="36">
        <f t="shared" si="58"/>
        <v>0</v>
      </c>
      <c r="F351" s="36">
        <f t="shared" si="58"/>
        <v>0</v>
      </c>
      <c r="G351" s="36">
        <f t="shared" si="58"/>
        <v>0</v>
      </c>
      <c r="H351" s="71">
        <f t="shared" si="58"/>
        <v>0</v>
      </c>
      <c r="I351" s="36"/>
      <c r="J351" s="36"/>
    </row>
    <row r="352" spans="1:10" ht="12.75" hidden="1" customHeight="1" x14ac:dyDescent="0.2">
      <c r="A352" s="55"/>
      <c r="B352" s="25">
        <v>422</v>
      </c>
      <c r="C352" s="18" t="s">
        <v>27</v>
      </c>
      <c r="D352" s="36">
        <v>0</v>
      </c>
      <c r="E352" s="36">
        <v>0</v>
      </c>
      <c r="F352" s="36">
        <v>0</v>
      </c>
      <c r="G352" s="36">
        <v>0</v>
      </c>
      <c r="H352" s="71">
        <v>0</v>
      </c>
      <c r="I352" s="36"/>
      <c r="J352" s="36"/>
    </row>
    <row r="353" spans="1:10" ht="12.75" hidden="1" customHeight="1" x14ac:dyDescent="0.2">
      <c r="A353" s="55"/>
      <c r="B353" s="22"/>
      <c r="C353" s="31"/>
      <c r="D353" s="36"/>
      <c r="E353" s="36"/>
      <c r="F353" s="36"/>
      <c r="G353" s="36"/>
      <c r="H353" s="71"/>
      <c r="I353" s="36"/>
      <c r="J353" s="36"/>
    </row>
    <row r="354" spans="1:10" s="5" customFormat="1" ht="12.75" customHeight="1" x14ac:dyDescent="0.2">
      <c r="A354" s="54">
        <v>2302</v>
      </c>
      <c r="B354" s="123" t="s">
        <v>137</v>
      </c>
      <c r="C354" s="124"/>
      <c r="D354" s="11"/>
      <c r="E354" s="11"/>
      <c r="F354" s="11"/>
      <c r="G354" s="11"/>
      <c r="H354" s="69"/>
      <c r="I354" s="11"/>
      <c r="J354" s="11"/>
    </row>
    <row r="355" spans="1:10" ht="12.75" hidden="1" customHeight="1" x14ac:dyDescent="0.2">
      <c r="A355" s="55">
        <v>53082</v>
      </c>
      <c r="B355" s="105" t="s">
        <v>90</v>
      </c>
      <c r="C355" s="106"/>
      <c r="D355" s="36"/>
      <c r="E355" s="36"/>
      <c r="F355" s="36"/>
      <c r="G355" s="36"/>
      <c r="H355" s="71"/>
      <c r="I355" s="36"/>
      <c r="J355" s="36"/>
    </row>
    <row r="356" spans="1:10" ht="12.75" hidden="1" customHeight="1" x14ac:dyDescent="0.2">
      <c r="A356" s="55" t="s">
        <v>101</v>
      </c>
      <c r="B356" s="105" t="s">
        <v>167</v>
      </c>
      <c r="C356" s="106"/>
      <c r="D356" s="36"/>
      <c r="E356" s="36"/>
      <c r="F356" s="36"/>
      <c r="G356" s="36"/>
      <c r="H356" s="71"/>
      <c r="I356" s="36"/>
      <c r="J356" s="36"/>
    </row>
    <row r="357" spans="1:10" ht="12.75" hidden="1" customHeight="1" x14ac:dyDescent="0.2">
      <c r="A357" s="55"/>
      <c r="B357" s="25">
        <v>3</v>
      </c>
      <c r="C357" s="29" t="s">
        <v>10</v>
      </c>
      <c r="D357" s="36">
        <f t="shared" ref="D357:H357" si="59">D358</f>
        <v>4401</v>
      </c>
      <c r="E357" s="36">
        <f t="shared" si="59"/>
        <v>4401</v>
      </c>
      <c r="F357" s="36">
        <f t="shared" si="59"/>
        <v>0</v>
      </c>
      <c r="G357" s="36">
        <f t="shared" si="59"/>
        <v>0</v>
      </c>
      <c r="H357" s="71">
        <f t="shared" si="59"/>
        <v>0</v>
      </c>
      <c r="I357" s="36"/>
      <c r="J357" s="36"/>
    </row>
    <row r="358" spans="1:10" ht="12.75" hidden="1" customHeight="1" x14ac:dyDescent="0.2">
      <c r="A358" s="55"/>
      <c r="B358" s="25">
        <v>32</v>
      </c>
      <c r="C358" s="29" t="s">
        <v>28</v>
      </c>
      <c r="D358" s="36">
        <f>D359+D360</f>
        <v>4401</v>
      </c>
      <c r="E358" s="36">
        <f>E359+E360</f>
        <v>4401</v>
      </c>
      <c r="F358" s="36">
        <f>F359+F360</f>
        <v>0</v>
      </c>
      <c r="G358" s="36">
        <f>G359+G360</f>
        <v>0</v>
      </c>
      <c r="H358" s="71">
        <f>H359+H360</f>
        <v>0</v>
      </c>
      <c r="I358" s="36"/>
      <c r="J358" s="36"/>
    </row>
    <row r="359" spans="1:10" ht="12.75" hidden="1" customHeight="1" x14ac:dyDescent="0.2">
      <c r="A359" s="55"/>
      <c r="B359" s="25">
        <v>322</v>
      </c>
      <c r="C359" s="29" t="s">
        <v>12</v>
      </c>
      <c r="D359" s="36">
        <v>3401</v>
      </c>
      <c r="E359" s="36">
        <v>3401</v>
      </c>
      <c r="F359" s="36"/>
      <c r="G359" s="36">
        <f>F359/7.5345</f>
        <v>0</v>
      </c>
      <c r="H359" s="71">
        <f>G359/7.5345</f>
        <v>0</v>
      </c>
      <c r="I359" s="36"/>
      <c r="J359" s="36"/>
    </row>
    <row r="360" spans="1:10" ht="12.75" hidden="1" customHeight="1" x14ac:dyDescent="0.2">
      <c r="A360" s="55"/>
      <c r="B360" s="15">
        <v>329</v>
      </c>
      <c r="C360" s="16" t="s">
        <v>8</v>
      </c>
      <c r="D360" s="36">
        <v>1000</v>
      </c>
      <c r="E360" s="36">
        <v>1000</v>
      </c>
      <c r="F360" s="36"/>
      <c r="G360" s="36">
        <f>F360/7.5345</f>
        <v>0</v>
      </c>
      <c r="H360" s="71">
        <f>G360/7.5345</f>
        <v>0</v>
      </c>
      <c r="I360" s="36"/>
      <c r="J360" s="36"/>
    </row>
    <row r="361" spans="1:10" ht="12.75" hidden="1" customHeight="1" x14ac:dyDescent="0.2">
      <c r="A361" s="55"/>
      <c r="B361" s="25">
        <v>4</v>
      </c>
      <c r="C361" s="18" t="s">
        <v>15</v>
      </c>
      <c r="D361" s="36">
        <f t="shared" ref="D361:H361" si="60">D362</f>
        <v>10599</v>
      </c>
      <c r="E361" s="36">
        <f t="shared" si="60"/>
        <v>10599</v>
      </c>
      <c r="F361" s="36">
        <f t="shared" si="60"/>
        <v>0</v>
      </c>
      <c r="G361" s="36">
        <f t="shared" si="60"/>
        <v>0</v>
      </c>
      <c r="H361" s="71">
        <f t="shared" si="60"/>
        <v>0</v>
      </c>
      <c r="I361" s="36"/>
      <c r="J361" s="36"/>
    </row>
    <row r="362" spans="1:10" ht="12.75" hidden="1" customHeight="1" x14ac:dyDescent="0.2">
      <c r="A362" s="55"/>
      <c r="B362" s="25">
        <v>42</v>
      </c>
      <c r="C362" s="58" t="s">
        <v>26</v>
      </c>
      <c r="D362" s="36">
        <f>D363+D364</f>
        <v>10599</v>
      </c>
      <c r="E362" s="36">
        <f>E363+E364</f>
        <v>10599</v>
      </c>
      <c r="F362" s="36">
        <f>F363+F364</f>
        <v>0</v>
      </c>
      <c r="G362" s="36">
        <f>G363+G364</f>
        <v>0</v>
      </c>
      <c r="H362" s="71">
        <f>H363+H364</f>
        <v>0</v>
      </c>
      <c r="I362" s="36"/>
      <c r="J362" s="36"/>
    </row>
    <row r="363" spans="1:10" ht="12.75" hidden="1" customHeight="1" x14ac:dyDescent="0.2">
      <c r="A363" s="55"/>
      <c r="B363" s="25">
        <v>422</v>
      </c>
      <c r="C363" s="18" t="s">
        <v>27</v>
      </c>
      <c r="D363" s="36">
        <v>10599</v>
      </c>
      <c r="E363" s="36">
        <v>10599</v>
      </c>
      <c r="F363" s="36"/>
      <c r="G363" s="36">
        <f>F363/7.5345</f>
        <v>0</v>
      </c>
      <c r="H363" s="71">
        <f>G363/7.5345</f>
        <v>0</v>
      </c>
      <c r="I363" s="36"/>
      <c r="J363" s="36"/>
    </row>
    <row r="364" spans="1:10" ht="12.75" hidden="1" customHeight="1" x14ac:dyDescent="0.2">
      <c r="A364" s="55"/>
      <c r="B364" s="22"/>
      <c r="C364" s="31"/>
      <c r="D364" s="36"/>
      <c r="E364" s="36"/>
      <c r="F364" s="36"/>
      <c r="G364" s="36"/>
      <c r="H364" s="71"/>
      <c r="I364" s="36"/>
      <c r="J364" s="36"/>
    </row>
    <row r="365" spans="1:10" ht="12.75" customHeight="1" x14ac:dyDescent="0.2">
      <c r="A365" s="55" t="s">
        <v>105</v>
      </c>
      <c r="B365" s="105" t="s">
        <v>154</v>
      </c>
      <c r="C365" s="106"/>
      <c r="D365" s="36"/>
      <c r="E365" s="36"/>
      <c r="F365" s="36"/>
      <c r="G365" s="36"/>
      <c r="H365" s="71"/>
      <c r="I365" s="36"/>
      <c r="J365" s="36"/>
    </row>
    <row r="366" spans="1:10" ht="12.75" customHeight="1" x14ac:dyDescent="0.2">
      <c r="A366" s="55">
        <v>11001</v>
      </c>
      <c r="B366" s="105" t="s">
        <v>123</v>
      </c>
      <c r="C366" s="106"/>
      <c r="D366" s="36"/>
      <c r="E366" s="36"/>
      <c r="F366" s="36"/>
      <c r="G366" s="36"/>
      <c r="H366" s="71"/>
      <c r="I366" s="36"/>
      <c r="J366" s="36"/>
    </row>
    <row r="367" spans="1:10" ht="12.75" customHeight="1" x14ac:dyDescent="0.2">
      <c r="A367" s="43"/>
      <c r="B367" s="25">
        <v>3</v>
      </c>
      <c r="C367" s="29" t="s">
        <v>10</v>
      </c>
      <c r="D367" s="36"/>
      <c r="E367" s="36">
        <f t="shared" ref="E367:G367" si="61">E368</f>
        <v>5400</v>
      </c>
      <c r="F367" s="36">
        <f t="shared" si="61"/>
        <v>16003.279999999999</v>
      </c>
      <c r="G367" s="36">
        <f t="shared" si="61"/>
        <v>2124.0002654456166</v>
      </c>
      <c r="H367" s="36">
        <f>H371</f>
        <v>424.8</v>
      </c>
      <c r="I367" s="36"/>
      <c r="J367" s="36"/>
    </row>
    <row r="368" spans="1:10" ht="12.75" customHeight="1" x14ac:dyDescent="0.2">
      <c r="A368" s="55"/>
      <c r="B368" s="4">
        <v>31</v>
      </c>
      <c r="C368" s="4" t="s">
        <v>17</v>
      </c>
      <c r="D368" s="36"/>
      <c r="E368" s="36">
        <f>SUM(E369:E370)</f>
        <v>5400</v>
      </c>
      <c r="F368" s="36">
        <f>SUM(F369:F370)</f>
        <v>16003.279999999999</v>
      </c>
      <c r="G368" s="36">
        <f>SUM(G369:G370)</f>
        <v>2124.0002654456166</v>
      </c>
      <c r="H368" s="36">
        <f>SUM(H369:H370)</f>
        <v>0</v>
      </c>
      <c r="I368" s="36"/>
      <c r="J368" s="36"/>
    </row>
    <row r="369" spans="1:12" ht="12.75" hidden="1" customHeight="1" x14ac:dyDescent="0.2">
      <c r="A369" s="55"/>
      <c r="B369" s="25">
        <v>311</v>
      </c>
      <c r="C369" s="18" t="s">
        <v>9</v>
      </c>
      <c r="D369" s="36"/>
      <c r="E369" s="36">
        <v>4635.1899999999996</v>
      </c>
      <c r="F369" s="36">
        <v>13736.72</v>
      </c>
      <c r="G369" s="36">
        <f>F369/7.5345</f>
        <v>1823.1760568053619</v>
      </c>
      <c r="H369" s="36"/>
      <c r="I369" s="36"/>
      <c r="J369" s="36"/>
    </row>
    <row r="370" spans="1:12" ht="12.75" hidden="1" customHeight="1" x14ac:dyDescent="0.2">
      <c r="A370" s="55"/>
      <c r="B370" s="25">
        <v>313</v>
      </c>
      <c r="C370" s="18" t="s">
        <v>18</v>
      </c>
      <c r="D370" s="36"/>
      <c r="E370" s="36">
        <v>764.81</v>
      </c>
      <c r="F370" s="36">
        <v>2266.56</v>
      </c>
      <c r="G370" s="36">
        <f>F370/7.5345</f>
        <v>300.82420864025482</v>
      </c>
      <c r="H370" s="36"/>
      <c r="I370" s="36"/>
      <c r="J370" s="36"/>
    </row>
    <row r="371" spans="1:12" ht="12.75" customHeight="1" x14ac:dyDescent="0.2">
      <c r="A371" s="55"/>
      <c r="B371" s="25">
        <v>32</v>
      </c>
      <c r="C371" s="29" t="s">
        <v>28</v>
      </c>
      <c r="D371" s="36"/>
      <c r="E371" s="36"/>
      <c r="F371" s="36"/>
      <c r="G371" s="36"/>
      <c r="H371" s="36">
        <v>424.8</v>
      </c>
      <c r="I371" s="36"/>
      <c r="J371" s="36"/>
    </row>
    <row r="372" spans="1:12" ht="12.75" customHeight="1" x14ac:dyDescent="0.2">
      <c r="A372" s="55" t="s">
        <v>183</v>
      </c>
      <c r="B372" s="105" t="s">
        <v>182</v>
      </c>
      <c r="C372" s="106"/>
      <c r="D372" s="36"/>
      <c r="E372" s="36"/>
      <c r="F372" s="36"/>
      <c r="G372" s="36"/>
      <c r="H372" s="36"/>
      <c r="I372" s="36"/>
      <c r="J372" s="36"/>
    </row>
    <row r="373" spans="1:12" ht="12.75" customHeight="1" x14ac:dyDescent="0.2">
      <c r="A373" s="56" t="s">
        <v>116</v>
      </c>
      <c r="B373" s="112" t="s">
        <v>134</v>
      </c>
      <c r="C373" s="113"/>
      <c r="D373" s="36"/>
      <c r="E373" s="36"/>
      <c r="F373" s="36"/>
      <c r="G373" s="36"/>
      <c r="H373" s="36"/>
      <c r="I373" s="36"/>
      <c r="J373" s="36"/>
      <c r="L373" s="23"/>
    </row>
    <row r="374" spans="1:12" ht="12.75" customHeight="1" x14ac:dyDescent="0.2">
      <c r="A374" s="55"/>
      <c r="B374" s="25">
        <v>3</v>
      </c>
      <c r="C374" s="29" t="s">
        <v>10</v>
      </c>
      <c r="D374" s="36"/>
      <c r="E374" s="36"/>
      <c r="F374" s="36"/>
      <c r="G374" s="36"/>
      <c r="H374" s="36">
        <f t="shared" ref="H374" si="62">H375</f>
        <v>13294.68</v>
      </c>
      <c r="I374" s="36"/>
      <c r="J374" s="36"/>
      <c r="L374" s="23"/>
    </row>
    <row r="375" spans="1:12" ht="12.75" customHeight="1" x14ac:dyDescent="0.2">
      <c r="A375" s="55"/>
      <c r="B375" s="25">
        <v>32</v>
      </c>
      <c r="C375" s="29" t="s">
        <v>28</v>
      </c>
      <c r="D375" s="36"/>
      <c r="E375" s="36"/>
      <c r="F375" s="36"/>
      <c r="G375" s="36"/>
      <c r="H375" s="36">
        <f>H376</f>
        <v>13294.68</v>
      </c>
      <c r="I375" s="36"/>
      <c r="J375" s="36"/>
    </row>
    <row r="376" spans="1:12" ht="12.75" hidden="1" customHeight="1" x14ac:dyDescent="0.2">
      <c r="A376" s="55"/>
      <c r="B376" s="25">
        <v>322</v>
      </c>
      <c r="C376" s="29" t="s">
        <v>12</v>
      </c>
      <c r="D376" s="36"/>
      <c r="E376" s="36"/>
      <c r="F376" s="36"/>
      <c r="G376" s="36"/>
      <c r="H376" s="36">
        <v>13294.68</v>
      </c>
      <c r="I376" s="36"/>
      <c r="J376" s="36"/>
    </row>
    <row r="377" spans="1:12" ht="12.75" customHeight="1" x14ac:dyDescent="0.2">
      <c r="A377" s="55" t="s">
        <v>184</v>
      </c>
      <c r="B377" s="105" t="s">
        <v>185</v>
      </c>
      <c r="C377" s="106"/>
      <c r="D377" s="36"/>
      <c r="E377" s="36"/>
      <c r="F377" s="36"/>
      <c r="G377" s="36"/>
      <c r="H377" s="36"/>
      <c r="I377" s="36"/>
      <c r="J377" s="36"/>
    </row>
    <row r="378" spans="1:12" ht="12.75" customHeight="1" x14ac:dyDescent="0.2">
      <c r="A378" s="56" t="s">
        <v>116</v>
      </c>
      <c r="B378" s="112" t="s">
        <v>134</v>
      </c>
      <c r="C378" s="113"/>
      <c r="D378" s="36"/>
      <c r="E378" s="36"/>
      <c r="F378" s="36"/>
      <c r="G378" s="36"/>
      <c r="H378" s="36"/>
      <c r="I378" s="36"/>
      <c r="J378" s="36"/>
      <c r="L378" s="23"/>
    </row>
    <row r="379" spans="1:12" ht="12.75" customHeight="1" x14ac:dyDescent="0.2">
      <c r="A379" s="55"/>
      <c r="B379" s="25">
        <v>3</v>
      </c>
      <c r="C379" s="29" t="s">
        <v>10</v>
      </c>
      <c r="D379" s="36"/>
      <c r="E379" s="36"/>
      <c r="F379" s="36"/>
      <c r="G379" s="36"/>
      <c r="H379" s="36">
        <f t="shared" ref="H379" si="63">H380</f>
        <v>298.82</v>
      </c>
      <c r="I379" s="36"/>
      <c r="J379" s="36"/>
      <c r="L379" s="23"/>
    </row>
    <row r="380" spans="1:12" ht="12.75" customHeight="1" x14ac:dyDescent="0.2">
      <c r="A380" s="55"/>
      <c r="B380" s="25">
        <v>38</v>
      </c>
      <c r="C380" s="29" t="s">
        <v>186</v>
      </c>
      <c r="D380" s="36"/>
      <c r="E380" s="36"/>
      <c r="F380" s="36"/>
      <c r="G380" s="36"/>
      <c r="H380" s="36">
        <f>H381</f>
        <v>298.82</v>
      </c>
      <c r="I380" s="36"/>
      <c r="J380" s="36"/>
    </row>
    <row r="381" spans="1:12" ht="12.75" hidden="1" customHeight="1" x14ac:dyDescent="0.2">
      <c r="A381" s="55"/>
      <c r="B381" s="25">
        <v>381</v>
      </c>
      <c r="C381" s="29" t="s">
        <v>187</v>
      </c>
      <c r="D381" s="36"/>
      <c r="E381" s="36"/>
      <c r="F381" s="36"/>
      <c r="G381" s="36"/>
      <c r="H381" s="36">
        <v>298.82</v>
      </c>
      <c r="I381" s="36"/>
      <c r="J381" s="36"/>
    </row>
    <row r="382" spans="1:12" ht="12.75" customHeight="1" x14ac:dyDescent="0.2">
      <c r="A382" s="55"/>
      <c r="B382" s="22"/>
      <c r="C382" s="28"/>
      <c r="D382" s="36"/>
      <c r="E382" s="36"/>
      <c r="F382" s="36"/>
      <c r="G382" s="36"/>
      <c r="H382" s="71"/>
      <c r="I382" s="36"/>
      <c r="J382" s="36"/>
    </row>
    <row r="383" spans="1:12" ht="12.75" hidden="1" customHeight="1" x14ac:dyDescent="0.2">
      <c r="A383" s="55" t="s">
        <v>88</v>
      </c>
      <c r="B383" s="105" t="s">
        <v>168</v>
      </c>
      <c r="C383" s="106"/>
      <c r="D383" s="36"/>
      <c r="E383" s="36"/>
      <c r="F383" s="36"/>
      <c r="G383" s="36"/>
      <c r="H383" s="71"/>
      <c r="I383" s="36"/>
      <c r="J383" s="36"/>
    </row>
    <row r="384" spans="1:12" ht="12.75" hidden="1" customHeight="1" x14ac:dyDescent="0.2">
      <c r="A384" s="55"/>
      <c r="B384" s="25">
        <v>3</v>
      </c>
      <c r="C384" s="29" t="s">
        <v>10</v>
      </c>
      <c r="D384" s="36">
        <f t="shared" ref="D384:I384" si="64">D385</f>
        <v>0</v>
      </c>
      <c r="E384" s="36">
        <f t="shared" si="64"/>
        <v>0</v>
      </c>
      <c r="F384" s="36">
        <f t="shared" si="64"/>
        <v>0</v>
      </c>
      <c r="G384" s="36">
        <f t="shared" si="64"/>
        <v>0</v>
      </c>
      <c r="H384" s="71">
        <f t="shared" si="64"/>
        <v>0</v>
      </c>
      <c r="I384" s="36">
        <f t="shared" si="64"/>
        <v>0</v>
      </c>
      <c r="J384" s="36">
        <f>I384</f>
        <v>0</v>
      </c>
    </row>
    <row r="385" spans="1:13" ht="12.75" hidden="1" customHeight="1" x14ac:dyDescent="0.2">
      <c r="A385" s="55"/>
      <c r="B385" s="15">
        <v>37</v>
      </c>
      <c r="C385" s="29" t="s">
        <v>66</v>
      </c>
      <c r="D385" s="36">
        <f>D386</f>
        <v>0</v>
      </c>
      <c r="E385" s="36">
        <f>E386</f>
        <v>0</v>
      </c>
      <c r="F385" s="36">
        <f>F386</f>
        <v>0</v>
      </c>
      <c r="G385" s="36">
        <f>G386</f>
        <v>0</v>
      </c>
      <c r="H385" s="71">
        <f>H386</f>
        <v>0</v>
      </c>
      <c r="I385" s="36">
        <v>0</v>
      </c>
      <c r="J385" s="36">
        <f>I385</f>
        <v>0</v>
      </c>
    </row>
    <row r="386" spans="1:13" ht="12.75" hidden="1" customHeight="1" x14ac:dyDescent="0.2">
      <c r="A386" s="55"/>
      <c r="B386" s="15">
        <v>372</v>
      </c>
      <c r="C386" s="29" t="s">
        <v>24</v>
      </c>
      <c r="D386" s="36">
        <v>0</v>
      </c>
      <c r="E386" s="36">
        <v>0</v>
      </c>
      <c r="F386" s="36">
        <v>0</v>
      </c>
      <c r="G386" s="36">
        <v>0</v>
      </c>
      <c r="H386" s="71">
        <v>0</v>
      </c>
      <c r="I386" s="36"/>
      <c r="J386" s="36"/>
    </row>
    <row r="387" spans="1:13" ht="12.75" hidden="1" customHeight="1" x14ac:dyDescent="0.2">
      <c r="A387" s="55"/>
      <c r="B387" s="15"/>
      <c r="C387" s="31"/>
      <c r="D387" s="36"/>
      <c r="E387" s="36"/>
      <c r="F387" s="36"/>
      <c r="G387" s="36"/>
      <c r="H387" s="71"/>
      <c r="I387" s="36"/>
      <c r="J387" s="36"/>
    </row>
    <row r="388" spans="1:13" s="5" customFormat="1" ht="12.75" customHeight="1" x14ac:dyDescent="0.2">
      <c r="A388" s="54">
        <v>2401</v>
      </c>
      <c r="B388" s="101" t="s">
        <v>155</v>
      </c>
      <c r="C388" s="102"/>
      <c r="D388" s="11"/>
      <c r="E388" s="11"/>
      <c r="F388" s="11"/>
      <c r="G388" s="11"/>
      <c r="H388" s="69"/>
      <c r="I388" s="11"/>
      <c r="J388" s="11"/>
    </row>
    <row r="389" spans="1:13" ht="12.75" customHeight="1" x14ac:dyDescent="0.2">
      <c r="A389" s="55" t="s">
        <v>153</v>
      </c>
      <c r="B389" s="103" t="s">
        <v>156</v>
      </c>
      <c r="C389" s="104"/>
      <c r="D389" s="36"/>
      <c r="E389" s="36"/>
      <c r="F389" s="36"/>
      <c r="G389" s="36"/>
      <c r="H389" s="71"/>
      <c r="I389" s="36"/>
      <c r="J389" s="36"/>
    </row>
    <row r="390" spans="1:13" ht="12.75" customHeight="1" x14ac:dyDescent="0.2">
      <c r="A390" s="55">
        <v>48005</v>
      </c>
      <c r="B390" s="105" t="s">
        <v>131</v>
      </c>
      <c r="C390" s="106"/>
      <c r="D390" s="36"/>
      <c r="E390" s="36"/>
      <c r="F390" s="36"/>
      <c r="G390" s="36"/>
      <c r="H390" s="71"/>
      <c r="I390" s="36"/>
      <c r="J390" s="36"/>
    </row>
    <row r="391" spans="1:13" ht="12.75" customHeight="1" x14ac:dyDescent="0.2">
      <c r="A391" s="43"/>
      <c r="B391" s="25">
        <v>3</v>
      </c>
      <c r="C391" s="29" t="s">
        <v>10</v>
      </c>
      <c r="D391" s="36">
        <f t="shared" ref="D391:H392" si="65">D392</f>
        <v>0</v>
      </c>
      <c r="E391" s="36">
        <f t="shared" si="65"/>
        <v>40000</v>
      </c>
      <c r="F391" s="36">
        <f t="shared" si="65"/>
        <v>602760</v>
      </c>
      <c r="G391" s="36">
        <f t="shared" si="65"/>
        <v>80000</v>
      </c>
      <c r="H391" s="36">
        <f t="shared" si="65"/>
        <v>0</v>
      </c>
      <c r="I391" s="36"/>
      <c r="J391" s="36"/>
      <c r="L391" s="132"/>
      <c r="M391" s="132"/>
    </row>
    <row r="392" spans="1:13" ht="12.75" customHeight="1" x14ac:dyDescent="0.2">
      <c r="A392" s="55"/>
      <c r="B392" s="25">
        <v>32</v>
      </c>
      <c r="C392" s="18" t="s">
        <v>11</v>
      </c>
      <c r="D392" s="36">
        <f t="shared" si="65"/>
        <v>0</v>
      </c>
      <c r="E392" s="36">
        <f t="shared" si="65"/>
        <v>40000</v>
      </c>
      <c r="F392" s="36">
        <f t="shared" si="65"/>
        <v>602760</v>
      </c>
      <c r="G392" s="36">
        <f t="shared" si="65"/>
        <v>80000</v>
      </c>
      <c r="H392" s="36">
        <f t="shared" si="65"/>
        <v>0</v>
      </c>
      <c r="I392" s="36"/>
      <c r="J392" s="36"/>
    </row>
    <row r="393" spans="1:13" ht="12.75" hidden="1" customHeight="1" x14ac:dyDescent="0.2">
      <c r="A393" s="55"/>
      <c r="B393" s="22">
        <v>323</v>
      </c>
      <c r="C393" s="31" t="s">
        <v>22</v>
      </c>
      <c r="D393" s="36">
        <v>0</v>
      </c>
      <c r="E393" s="36">
        <v>40000</v>
      </c>
      <c r="F393" s="36">
        <v>602760</v>
      </c>
      <c r="G393" s="36">
        <f>F393/7.5345</f>
        <v>80000</v>
      </c>
      <c r="H393" s="36">
        <v>0</v>
      </c>
      <c r="I393" s="36"/>
      <c r="J393" s="36"/>
    </row>
    <row r="394" spans="1:13" ht="12.75" customHeight="1" x14ac:dyDescent="0.2">
      <c r="A394" s="55"/>
      <c r="B394" s="22"/>
      <c r="C394" s="31"/>
      <c r="D394" s="36"/>
      <c r="E394" s="36"/>
      <c r="F394" s="36"/>
      <c r="G394" s="36"/>
      <c r="H394" s="36"/>
      <c r="I394" s="36"/>
      <c r="J394" s="36"/>
    </row>
    <row r="395" spans="1:13" s="5" customFormat="1" ht="13.5" hidden="1" customHeight="1" x14ac:dyDescent="0.2">
      <c r="A395" s="54">
        <v>2403</v>
      </c>
      <c r="B395" s="101" t="s">
        <v>189</v>
      </c>
      <c r="C395" s="102"/>
      <c r="D395" s="11"/>
      <c r="E395" s="11"/>
      <c r="F395" s="11"/>
      <c r="G395" s="11"/>
      <c r="H395" s="69"/>
      <c r="I395" s="11"/>
      <c r="J395" s="11"/>
    </row>
    <row r="396" spans="1:13" ht="13.5" hidden="1" customHeight="1" x14ac:dyDescent="0.2">
      <c r="A396" s="55" t="s">
        <v>190</v>
      </c>
      <c r="B396" s="103" t="s">
        <v>191</v>
      </c>
      <c r="C396" s="104"/>
      <c r="D396" s="36"/>
      <c r="E396" s="36"/>
      <c r="F396" s="36"/>
      <c r="G396" s="36"/>
      <c r="H396" s="71"/>
      <c r="I396" s="36"/>
      <c r="J396" s="36"/>
    </row>
    <row r="397" spans="1:13" ht="13.5" hidden="1" customHeight="1" x14ac:dyDescent="0.2">
      <c r="A397" s="55">
        <v>48005</v>
      </c>
      <c r="B397" s="105" t="s">
        <v>192</v>
      </c>
      <c r="C397" s="106"/>
      <c r="D397" s="36"/>
      <c r="E397" s="36"/>
      <c r="F397" s="36"/>
      <c r="G397" s="36"/>
      <c r="H397" s="71"/>
      <c r="I397" s="36"/>
      <c r="J397" s="36"/>
    </row>
    <row r="398" spans="1:13" ht="13.5" hidden="1" customHeight="1" x14ac:dyDescent="0.2">
      <c r="A398" s="43"/>
      <c r="B398" s="25">
        <v>4</v>
      </c>
      <c r="C398" s="18" t="s">
        <v>15</v>
      </c>
      <c r="D398" s="36">
        <f t="shared" ref="D398:J398" si="66">D399</f>
        <v>0</v>
      </c>
      <c r="E398" s="36">
        <f t="shared" si="66"/>
        <v>0</v>
      </c>
      <c r="F398" s="36">
        <f t="shared" si="66"/>
        <v>0</v>
      </c>
      <c r="G398" s="36">
        <f t="shared" si="66"/>
        <v>0</v>
      </c>
      <c r="H398" s="36">
        <f t="shared" si="66"/>
        <v>0</v>
      </c>
      <c r="I398" s="36">
        <f t="shared" si="66"/>
        <v>0</v>
      </c>
      <c r="J398" s="36">
        <f t="shared" si="66"/>
        <v>0</v>
      </c>
    </row>
    <row r="399" spans="1:13" ht="13.5" hidden="1" customHeight="1" x14ac:dyDescent="0.2">
      <c r="A399" s="55"/>
      <c r="B399" s="25">
        <v>45</v>
      </c>
      <c r="C399" s="18" t="s">
        <v>193</v>
      </c>
      <c r="D399" s="36">
        <f>D400</f>
        <v>0</v>
      </c>
      <c r="E399" s="36">
        <f>E400</f>
        <v>0</v>
      </c>
      <c r="F399" s="36">
        <f>F400</f>
        <v>0</v>
      </c>
      <c r="G399" s="36">
        <f>G400</f>
        <v>0</v>
      </c>
      <c r="H399" s="36">
        <f>H400</f>
        <v>0</v>
      </c>
      <c r="I399" s="36"/>
      <c r="J399" s="36">
        <f>I399</f>
        <v>0</v>
      </c>
    </row>
    <row r="400" spans="1:13" ht="12.75" hidden="1" customHeight="1" x14ac:dyDescent="0.2">
      <c r="A400" s="55"/>
      <c r="B400" s="22">
        <v>451</v>
      </c>
      <c r="C400" s="18" t="s">
        <v>194</v>
      </c>
      <c r="D400" s="36"/>
      <c r="E400" s="36"/>
      <c r="F400" s="36"/>
      <c r="G400" s="36"/>
      <c r="H400" s="36">
        <v>0</v>
      </c>
      <c r="I400" s="36"/>
      <c r="J400" s="36"/>
    </row>
    <row r="401" spans="1:10" ht="12.75" hidden="1" customHeight="1" x14ac:dyDescent="0.2">
      <c r="A401" s="55"/>
      <c r="B401" s="22"/>
      <c r="C401" s="31"/>
      <c r="D401" s="36"/>
      <c r="E401" s="36"/>
      <c r="F401" s="36"/>
      <c r="G401" s="36"/>
      <c r="H401" s="71"/>
      <c r="I401" s="36"/>
      <c r="J401" s="36"/>
    </row>
    <row r="402" spans="1:10" ht="12.75" hidden="1" customHeight="1" x14ac:dyDescent="0.2">
      <c r="A402" s="55">
        <v>32300</v>
      </c>
      <c r="B402" s="105" t="s">
        <v>44</v>
      </c>
      <c r="C402" s="106"/>
      <c r="D402" s="36"/>
      <c r="E402" s="36"/>
      <c r="F402" s="36"/>
      <c r="G402" s="36"/>
      <c r="H402" s="71"/>
      <c r="I402" s="36"/>
      <c r="J402" s="36"/>
    </row>
    <row r="403" spans="1:10" ht="12.75" hidden="1" customHeight="1" x14ac:dyDescent="0.2">
      <c r="A403" s="55"/>
      <c r="B403" s="105" t="s">
        <v>169</v>
      </c>
      <c r="C403" s="106"/>
      <c r="D403" s="36"/>
      <c r="E403" s="36"/>
      <c r="F403" s="36"/>
      <c r="G403" s="36"/>
      <c r="H403" s="71"/>
      <c r="I403" s="36"/>
      <c r="J403" s="36"/>
    </row>
    <row r="404" spans="1:10" ht="12.75" hidden="1" customHeight="1" x14ac:dyDescent="0.2">
      <c r="A404" s="55"/>
      <c r="B404" s="25">
        <v>4</v>
      </c>
      <c r="C404" s="18" t="s">
        <v>15</v>
      </c>
      <c r="D404" s="36">
        <f t="shared" ref="D404:J404" si="67">D405</f>
        <v>17000</v>
      </c>
      <c r="E404" s="36">
        <f t="shared" si="67"/>
        <v>17000</v>
      </c>
      <c r="F404" s="36">
        <f t="shared" si="67"/>
        <v>0</v>
      </c>
      <c r="G404" s="36">
        <f t="shared" si="67"/>
        <v>0</v>
      </c>
      <c r="H404" s="71">
        <f t="shared" si="67"/>
        <v>0</v>
      </c>
      <c r="I404" s="36">
        <f t="shared" si="67"/>
        <v>0</v>
      </c>
      <c r="J404" s="36">
        <f t="shared" si="67"/>
        <v>0</v>
      </c>
    </row>
    <row r="405" spans="1:10" ht="12.75" hidden="1" customHeight="1" x14ac:dyDescent="0.2">
      <c r="A405" s="55"/>
      <c r="B405" s="25">
        <v>42</v>
      </c>
      <c r="C405" s="58" t="s">
        <v>26</v>
      </c>
      <c r="D405" s="36">
        <f>SUM(D406:D407)</f>
        <v>17000</v>
      </c>
      <c r="E405" s="36">
        <f>SUM(E406:E407)</f>
        <v>17000</v>
      </c>
      <c r="F405" s="36">
        <f>SUM(F406:F407)</f>
        <v>0</v>
      </c>
      <c r="G405" s="36">
        <f>SUM(G406:G407)</f>
        <v>0</v>
      </c>
      <c r="H405" s="71">
        <f>SUM(H406:H407)</f>
        <v>0</v>
      </c>
      <c r="I405" s="36"/>
      <c r="J405" s="36">
        <f>I405</f>
        <v>0</v>
      </c>
    </row>
    <row r="406" spans="1:10" hidden="1" x14ac:dyDescent="0.2">
      <c r="A406" s="55" t="s">
        <v>75</v>
      </c>
      <c r="B406" s="25">
        <v>422</v>
      </c>
      <c r="C406" s="18" t="s">
        <v>27</v>
      </c>
      <c r="D406" s="36">
        <v>15000</v>
      </c>
      <c r="E406" s="36">
        <v>15000</v>
      </c>
      <c r="F406" s="36"/>
      <c r="G406" s="36">
        <f>F406/7.5345</f>
        <v>0</v>
      </c>
      <c r="H406" s="71">
        <f>G406/7.5345</f>
        <v>0</v>
      </c>
      <c r="I406" s="36"/>
      <c r="J406" s="36"/>
    </row>
    <row r="407" spans="1:10" ht="13.5" hidden="1" customHeight="1" x14ac:dyDescent="0.2">
      <c r="A407" s="55" t="s">
        <v>76</v>
      </c>
      <c r="B407" s="25">
        <v>424</v>
      </c>
      <c r="C407" s="18" t="s">
        <v>14</v>
      </c>
      <c r="D407" s="36">
        <v>2000</v>
      </c>
      <c r="E407" s="36">
        <v>2000</v>
      </c>
      <c r="F407" s="36"/>
      <c r="G407" s="36">
        <f>F407/7.5345</f>
        <v>0</v>
      </c>
      <c r="H407" s="71">
        <f>G407/7.5345</f>
        <v>0</v>
      </c>
      <c r="I407" s="36"/>
      <c r="J407" s="36"/>
    </row>
    <row r="408" spans="1:10" ht="13.5" hidden="1" customHeight="1" x14ac:dyDescent="0.2">
      <c r="A408" s="55"/>
      <c r="B408" s="22"/>
      <c r="C408" s="18"/>
      <c r="D408" s="36"/>
      <c r="E408" s="36"/>
      <c r="F408" s="36"/>
      <c r="G408" s="36"/>
      <c r="H408" s="71"/>
      <c r="I408" s="36"/>
      <c r="J408" s="36"/>
    </row>
    <row r="409" spans="1:10" ht="13.5" hidden="1" customHeight="1" x14ac:dyDescent="0.2">
      <c r="A409" s="55">
        <v>55431</v>
      </c>
      <c r="B409" s="105" t="s">
        <v>85</v>
      </c>
      <c r="C409" s="106"/>
      <c r="D409" s="36"/>
      <c r="E409" s="36"/>
      <c r="F409" s="36"/>
      <c r="G409" s="36"/>
      <c r="H409" s="71"/>
      <c r="I409" s="36"/>
      <c r="J409" s="36"/>
    </row>
    <row r="410" spans="1:10" ht="13.5" hidden="1" customHeight="1" x14ac:dyDescent="0.2">
      <c r="A410" s="55" t="s">
        <v>76</v>
      </c>
      <c r="B410" s="105" t="s">
        <v>170</v>
      </c>
      <c r="C410" s="106"/>
      <c r="D410" s="36"/>
      <c r="E410" s="36"/>
      <c r="F410" s="36"/>
      <c r="G410" s="36"/>
      <c r="H410" s="71"/>
      <c r="I410" s="36"/>
      <c r="J410" s="36"/>
    </row>
    <row r="411" spans="1:10" ht="13.5" hidden="1" customHeight="1" x14ac:dyDescent="0.2">
      <c r="A411" s="55"/>
      <c r="B411" s="25">
        <v>4</v>
      </c>
      <c r="C411" s="18" t="s">
        <v>15</v>
      </c>
      <c r="D411" s="36">
        <f t="shared" ref="D411:J411" si="68">D412</f>
        <v>0</v>
      </c>
      <c r="E411" s="36">
        <f t="shared" si="68"/>
        <v>0</v>
      </c>
      <c r="F411" s="36">
        <f t="shared" si="68"/>
        <v>0</v>
      </c>
      <c r="G411" s="36">
        <f t="shared" si="68"/>
        <v>0</v>
      </c>
      <c r="H411" s="71">
        <f t="shared" si="68"/>
        <v>0</v>
      </c>
      <c r="I411" s="36">
        <f t="shared" si="68"/>
        <v>0</v>
      </c>
      <c r="J411" s="36">
        <f t="shared" si="68"/>
        <v>0</v>
      </c>
    </row>
    <row r="412" spans="1:10" ht="13.5" hidden="1" customHeight="1" x14ac:dyDescent="0.2">
      <c r="A412" s="55"/>
      <c r="B412" s="25">
        <v>42</v>
      </c>
      <c r="C412" s="58" t="s">
        <v>26</v>
      </c>
      <c r="D412" s="36">
        <f>D413</f>
        <v>0</v>
      </c>
      <c r="E412" s="36">
        <f>E413</f>
        <v>0</v>
      </c>
      <c r="F412" s="36">
        <f>F413</f>
        <v>0</v>
      </c>
      <c r="G412" s="36">
        <f>G413</f>
        <v>0</v>
      </c>
      <c r="H412" s="71">
        <f>H413</f>
        <v>0</v>
      </c>
      <c r="I412" s="36">
        <v>0</v>
      </c>
      <c r="J412" s="36">
        <v>0</v>
      </c>
    </row>
    <row r="413" spans="1:10" ht="13.5" hidden="1" customHeight="1" x14ac:dyDescent="0.2">
      <c r="A413" s="55"/>
      <c r="B413" s="25">
        <v>424</v>
      </c>
      <c r="C413" s="18" t="s">
        <v>14</v>
      </c>
      <c r="D413" s="36">
        <v>0</v>
      </c>
      <c r="E413" s="36">
        <v>0</v>
      </c>
      <c r="F413" s="36">
        <v>0</v>
      </c>
      <c r="G413" s="36">
        <v>0</v>
      </c>
      <c r="H413" s="71">
        <v>0</v>
      </c>
      <c r="I413" s="36"/>
      <c r="J413" s="36"/>
    </row>
    <row r="414" spans="1:10" ht="13.5" hidden="1" customHeight="1" x14ac:dyDescent="0.2">
      <c r="A414" s="55"/>
      <c r="B414" s="25"/>
      <c r="C414" s="18"/>
      <c r="D414" s="36"/>
      <c r="E414" s="36"/>
      <c r="F414" s="36"/>
      <c r="G414" s="36"/>
      <c r="H414" s="71"/>
      <c r="I414" s="36"/>
      <c r="J414" s="36"/>
    </row>
    <row r="415" spans="1:10" ht="13.5" hidden="1" customHeight="1" x14ac:dyDescent="0.2">
      <c r="A415" s="55">
        <v>11001</v>
      </c>
      <c r="B415" s="105" t="s">
        <v>89</v>
      </c>
      <c r="C415" s="106"/>
      <c r="D415" s="36"/>
      <c r="E415" s="36"/>
      <c r="F415" s="36"/>
      <c r="G415" s="36"/>
      <c r="H415" s="71"/>
      <c r="I415" s="36"/>
      <c r="J415" s="36"/>
    </row>
    <row r="416" spans="1:10" ht="13.5" hidden="1" customHeight="1" x14ac:dyDescent="0.2">
      <c r="A416" s="55" t="s">
        <v>76</v>
      </c>
      <c r="B416" s="105" t="s">
        <v>170</v>
      </c>
      <c r="C416" s="106"/>
      <c r="D416" s="36"/>
      <c r="E416" s="36"/>
      <c r="F416" s="36"/>
      <c r="G416" s="36"/>
      <c r="H416" s="71"/>
      <c r="I416" s="36"/>
      <c r="J416" s="36"/>
    </row>
    <row r="417" spans="1:10" ht="13.5" hidden="1" customHeight="1" x14ac:dyDescent="0.2">
      <c r="A417" s="55"/>
      <c r="B417" s="25">
        <v>4</v>
      </c>
      <c r="C417" s="18" t="s">
        <v>15</v>
      </c>
      <c r="D417" s="36">
        <f t="shared" ref="D417:H418" si="69">D418</f>
        <v>0</v>
      </c>
      <c r="E417" s="36">
        <f t="shared" si="69"/>
        <v>0</v>
      </c>
      <c r="F417" s="36">
        <f t="shared" si="69"/>
        <v>0</v>
      </c>
      <c r="G417" s="36">
        <f t="shared" si="69"/>
        <v>0</v>
      </c>
      <c r="H417" s="71">
        <f t="shared" si="69"/>
        <v>0</v>
      </c>
      <c r="I417" s="36"/>
      <c r="J417" s="36"/>
    </row>
    <row r="418" spans="1:10" ht="13.5" hidden="1" customHeight="1" x14ac:dyDescent="0.2">
      <c r="A418" s="55"/>
      <c r="B418" s="25">
        <v>42</v>
      </c>
      <c r="C418" s="58" t="s">
        <v>26</v>
      </c>
      <c r="D418" s="36">
        <f t="shared" si="69"/>
        <v>0</v>
      </c>
      <c r="E418" s="36">
        <f t="shared" si="69"/>
        <v>0</v>
      </c>
      <c r="F418" s="36">
        <f t="shared" si="69"/>
        <v>0</v>
      </c>
      <c r="G418" s="36">
        <f t="shared" si="69"/>
        <v>0</v>
      </c>
      <c r="H418" s="71">
        <f t="shared" si="69"/>
        <v>0</v>
      </c>
      <c r="I418" s="36"/>
      <c r="J418" s="36"/>
    </row>
    <row r="419" spans="1:10" ht="13.5" hidden="1" customHeight="1" x14ac:dyDescent="0.2">
      <c r="A419" s="55"/>
      <c r="B419" s="25">
        <v>424</v>
      </c>
      <c r="C419" s="18" t="s">
        <v>14</v>
      </c>
      <c r="D419" s="36">
        <v>0</v>
      </c>
      <c r="E419" s="36">
        <v>0</v>
      </c>
      <c r="F419" s="36">
        <v>0</v>
      </c>
      <c r="G419" s="36">
        <v>0</v>
      </c>
      <c r="H419" s="71">
        <v>0</v>
      </c>
      <c r="I419" s="36"/>
      <c r="J419" s="36"/>
    </row>
    <row r="420" spans="1:10" ht="13.5" hidden="1" customHeight="1" x14ac:dyDescent="0.2">
      <c r="A420" s="55"/>
      <c r="B420" s="22"/>
      <c r="C420" s="28"/>
      <c r="D420" s="36"/>
      <c r="E420" s="36"/>
      <c r="F420" s="36"/>
      <c r="G420" s="36"/>
      <c r="H420" s="71"/>
      <c r="I420" s="36"/>
      <c r="J420" s="36"/>
    </row>
    <row r="421" spans="1:10" s="5" customFormat="1" ht="13.5" customHeight="1" x14ac:dyDescent="0.2">
      <c r="A421" s="54">
        <v>2405</v>
      </c>
      <c r="B421" s="101" t="s">
        <v>157</v>
      </c>
      <c r="C421" s="102"/>
      <c r="D421" s="11"/>
      <c r="E421" s="11"/>
      <c r="F421" s="11"/>
      <c r="G421" s="11"/>
      <c r="H421" s="69"/>
      <c r="I421" s="11"/>
      <c r="J421" s="11"/>
    </row>
    <row r="422" spans="1:10" ht="13.5" customHeight="1" x14ac:dyDescent="0.2">
      <c r="A422" s="55" t="s">
        <v>75</v>
      </c>
      <c r="B422" s="103" t="s">
        <v>158</v>
      </c>
      <c r="C422" s="104"/>
      <c r="D422" s="36"/>
      <c r="E422" s="36"/>
      <c r="F422" s="36"/>
      <c r="G422" s="36"/>
      <c r="H422" s="71"/>
      <c r="I422" s="36"/>
      <c r="J422" s="36"/>
    </row>
    <row r="423" spans="1:10" ht="13.5" customHeight="1" x14ac:dyDescent="0.2">
      <c r="A423" s="55">
        <v>55431</v>
      </c>
      <c r="B423" s="105" t="s">
        <v>140</v>
      </c>
      <c r="C423" s="106"/>
      <c r="D423" s="36"/>
      <c r="E423" s="36"/>
      <c r="F423" s="36"/>
      <c r="G423" s="36"/>
      <c r="H423" s="71"/>
      <c r="I423" s="36"/>
      <c r="J423" s="36"/>
    </row>
    <row r="424" spans="1:10" ht="13.5" customHeight="1" x14ac:dyDescent="0.2">
      <c r="A424" s="43"/>
      <c r="B424" s="25">
        <v>4</v>
      </c>
      <c r="C424" s="18" t="s">
        <v>15</v>
      </c>
      <c r="D424" s="36">
        <f t="shared" ref="D424:J424" si="70">D425</f>
        <v>10000</v>
      </c>
      <c r="E424" s="36">
        <f t="shared" si="70"/>
        <v>20000</v>
      </c>
      <c r="F424" s="36">
        <f t="shared" si="70"/>
        <v>20000</v>
      </c>
      <c r="G424" s="36">
        <f t="shared" si="70"/>
        <v>2654.4561682925209</v>
      </c>
      <c r="H424" s="36">
        <f t="shared" si="70"/>
        <v>1173.95</v>
      </c>
      <c r="I424" s="36">
        <f t="shared" si="70"/>
        <v>2654.46</v>
      </c>
      <c r="J424" s="36">
        <f t="shared" si="70"/>
        <v>2654.46</v>
      </c>
    </row>
    <row r="425" spans="1:10" ht="13.5" customHeight="1" x14ac:dyDescent="0.2">
      <c r="A425" s="55"/>
      <c r="B425" s="25">
        <v>42</v>
      </c>
      <c r="C425" s="58" t="s">
        <v>26</v>
      </c>
      <c r="D425" s="36">
        <f>D426</f>
        <v>10000</v>
      </c>
      <c r="E425" s="36">
        <f>E426</f>
        <v>20000</v>
      </c>
      <c r="F425" s="36">
        <f>F426</f>
        <v>20000</v>
      </c>
      <c r="G425" s="36">
        <f>G426</f>
        <v>2654.4561682925209</v>
      </c>
      <c r="H425" s="36">
        <f>H426</f>
        <v>1173.95</v>
      </c>
      <c r="I425" s="36">
        <v>2654.46</v>
      </c>
      <c r="J425" s="36">
        <f>I425</f>
        <v>2654.46</v>
      </c>
    </row>
    <row r="426" spans="1:10" ht="13.5" hidden="1" customHeight="1" x14ac:dyDescent="0.2">
      <c r="A426" s="55"/>
      <c r="B426" s="25">
        <v>422</v>
      </c>
      <c r="C426" s="18" t="s">
        <v>27</v>
      </c>
      <c r="D426" s="36">
        <v>10000</v>
      </c>
      <c r="E426" s="36">
        <v>20000</v>
      </c>
      <c r="F426" s="36">
        <v>20000</v>
      </c>
      <c r="G426" s="36">
        <f>F426/7.5345</f>
        <v>2654.4561682925209</v>
      </c>
      <c r="H426" s="36">
        <v>1173.95</v>
      </c>
      <c r="I426" s="36"/>
      <c r="J426" s="36"/>
    </row>
    <row r="427" spans="1:10" ht="13.5" customHeight="1" x14ac:dyDescent="0.2">
      <c r="A427" s="55" t="s">
        <v>76</v>
      </c>
      <c r="B427" s="105" t="s">
        <v>160</v>
      </c>
      <c r="C427" s="106"/>
      <c r="D427" s="36"/>
      <c r="E427" s="36"/>
      <c r="F427" s="36"/>
      <c r="G427" s="36"/>
      <c r="H427" s="71"/>
      <c r="I427" s="36"/>
      <c r="J427" s="36"/>
    </row>
    <row r="428" spans="1:10" ht="13.5" customHeight="1" x14ac:dyDescent="0.2">
      <c r="A428" s="55">
        <v>11001</v>
      </c>
      <c r="B428" s="105" t="s">
        <v>123</v>
      </c>
      <c r="C428" s="106"/>
      <c r="D428" s="36"/>
      <c r="E428" s="36"/>
      <c r="F428" s="36"/>
      <c r="G428" s="36"/>
      <c r="H428" s="71"/>
      <c r="I428" s="36"/>
      <c r="J428" s="36"/>
    </row>
    <row r="429" spans="1:10" ht="13.5" customHeight="1" x14ac:dyDescent="0.2">
      <c r="A429" s="43"/>
      <c r="B429" s="25">
        <v>4</v>
      </c>
      <c r="C429" s="18" t="s">
        <v>15</v>
      </c>
      <c r="D429" s="36">
        <f t="shared" ref="D429:J429" si="71">D430</f>
        <v>1500</v>
      </c>
      <c r="E429" s="36">
        <f t="shared" si="71"/>
        <v>1500</v>
      </c>
      <c r="F429" s="36">
        <f t="shared" si="71"/>
        <v>1657.59</v>
      </c>
      <c r="G429" s="36">
        <f t="shared" si="71"/>
        <v>219.99999999999997</v>
      </c>
      <c r="H429" s="36">
        <f t="shared" si="71"/>
        <v>0</v>
      </c>
      <c r="I429" s="36">
        <f t="shared" si="71"/>
        <v>220</v>
      </c>
      <c r="J429" s="36">
        <f t="shared" si="71"/>
        <v>220</v>
      </c>
    </row>
    <row r="430" spans="1:10" ht="13.5" customHeight="1" x14ac:dyDescent="0.2">
      <c r="A430" s="55"/>
      <c r="B430" s="25">
        <v>42</v>
      </c>
      <c r="C430" s="58" t="s">
        <v>26</v>
      </c>
      <c r="D430" s="36">
        <f>D431</f>
        <v>1500</v>
      </c>
      <c r="E430" s="36">
        <f>E431</f>
        <v>1500</v>
      </c>
      <c r="F430" s="36">
        <f>F431</f>
        <v>1657.59</v>
      </c>
      <c r="G430" s="36">
        <f>G431</f>
        <v>219.99999999999997</v>
      </c>
      <c r="H430" s="36">
        <f>H431</f>
        <v>0</v>
      </c>
      <c r="I430" s="36">
        <v>220</v>
      </c>
      <c r="J430" s="36">
        <f>I430</f>
        <v>220</v>
      </c>
    </row>
    <row r="431" spans="1:10" ht="13.5" hidden="1" customHeight="1" x14ac:dyDescent="0.2">
      <c r="A431" s="55"/>
      <c r="B431" s="25">
        <v>424</v>
      </c>
      <c r="C431" s="18" t="s">
        <v>14</v>
      </c>
      <c r="D431" s="36">
        <v>1500</v>
      </c>
      <c r="E431" s="36">
        <v>1500</v>
      </c>
      <c r="F431" s="36">
        <v>1657.59</v>
      </c>
      <c r="G431" s="36">
        <f>F431/7.5345</f>
        <v>219.99999999999997</v>
      </c>
      <c r="H431" s="36">
        <v>0</v>
      </c>
      <c r="I431" s="36"/>
      <c r="J431" s="36"/>
    </row>
    <row r="432" spans="1:10" ht="13.5" customHeight="1" x14ac:dyDescent="0.2">
      <c r="A432" s="55">
        <v>53082</v>
      </c>
      <c r="B432" s="105" t="s">
        <v>159</v>
      </c>
      <c r="C432" s="106"/>
      <c r="D432" s="36"/>
      <c r="E432" s="36"/>
      <c r="F432" s="36"/>
      <c r="G432" s="36"/>
      <c r="H432" s="71"/>
      <c r="I432" s="36"/>
      <c r="J432" s="36"/>
    </row>
    <row r="433" spans="1:10" ht="13.5" customHeight="1" x14ac:dyDescent="0.2">
      <c r="A433" s="43"/>
      <c r="B433" s="25">
        <v>4</v>
      </c>
      <c r="C433" s="18" t="s">
        <v>15</v>
      </c>
      <c r="D433" s="36">
        <f t="shared" ref="D433:J433" si="72">D434</f>
        <v>1500</v>
      </c>
      <c r="E433" s="36">
        <f t="shared" si="72"/>
        <v>1500</v>
      </c>
      <c r="F433" s="36">
        <f t="shared" si="72"/>
        <v>1500</v>
      </c>
      <c r="G433" s="36">
        <f t="shared" si="72"/>
        <v>199.08421262193906</v>
      </c>
      <c r="H433" s="36">
        <f t="shared" si="72"/>
        <v>0</v>
      </c>
      <c r="I433" s="36">
        <f t="shared" si="72"/>
        <v>199.08</v>
      </c>
      <c r="J433" s="36">
        <f t="shared" si="72"/>
        <v>199.08</v>
      </c>
    </row>
    <row r="434" spans="1:10" ht="13.5" customHeight="1" x14ac:dyDescent="0.2">
      <c r="A434" s="55"/>
      <c r="B434" s="25">
        <v>42</v>
      </c>
      <c r="C434" s="58" t="s">
        <v>26</v>
      </c>
      <c r="D434" s="36">
        <f>D435</f>
        <v>1500</v>
      </c>
      <c r="E434" s="36">
        <f>E435</f>
        <v>1500</v>
      </c>
      <c r="F434" s="36">
        <f>F435</f>
        <v>1500</v>
      </c>
      <c r="G434" s="36">
        <f>G435</f>
        <v>199.08421262193906</v>
      </c>
      <c r="H434" s="36">
        <f>H435</f>
        <v>0</v>
      </c>
      <c r="I434" s="36">
        <v>199.08</v>
      </c>
      <c r="J434" s="36">
        <f>I434</f>
        <v>199.08</v>
      </c>
    </row>
    <row r="435" spans="1:10" ht="13.5" hidden="1" customHeight="1" x14ac:dyDescent="0.2">
      <c r="A435" s="55"/>
      <c r="B435" s="25">
        <v>424</v>
      </c>
      <c r="C435" s="18" t="s">
        <v>14</v>
      </c>
      <c r="D435" s="36">
        <v>1500</v>
      </c>
      <c r="E435" s="36">
        <v>1500</v>
      </c>
      <c r="F435" s="36">
        <v>1500</v>
      </c>
      <c r="G435" s="36">
        <f>F435/7.5345</f>
        <v>199.08421262193906</v>
      </c>
      <c r="H435" s="36">
        <v>0</v>
      </c>
      <c r="I435" s="36"/>
      <c r="J435" s="36"/>
    </row>
    <row r="436" spans="1:10" ht="13.5" customHeight="1" x14ac:dyDescent="0.2">
      <c r="A436" s="55" t="s">
        <v>196</v>
      </c>
      <c r="B436" s="103" t="s">
        <v>197</v>
      </c>
      <c r="C436" s="104"/>
      <c r="D436" s="36"/>
      <c r="E436" s="36"/>
      <c r="F436" s="36"/>
      <c r="G436" s="36"/>
      <c r="H436" s="71"/>
      <c r="I436" s="36"/>
      <c r="J436" s="36"/>
    </row>
    <row r="437" spans="1:10" ht="13.5" customHeight="1" x14ac:dyDescent="0.2">
      <c r="A437" s="55">
        <v>52082</v>
      </c>
      <c r="B437" s="105" t="s">
        <v>198</v>
      </c>
      <c r="C437" s="106"/>
      <c r="D437" s="36"/>
      <c r="E437" s="36"/>
      <c r="F437" s="36"/>
      <c r="G437" s="36"/>
      <c r="H437" s="71"/>
      <c r="I437" s="36"/>
      <c r="J437" s="36"/>
    </row>
    <row r="438" spans="1:10" ht="13.5" customHeight="1" x14ac:dyDescent="0.2">
      <c r="A438" s="43"/>
      <c r="B438" s="25">
        <v>3</v>
      </c>
      <c r="C438" s="29" t="s">
        <v>10</v>
      </c>
      <c r="D438" s="36"/>
      <c r="E438" s="36"/>
      <c r="F438" s="36"/>
      <c r="G438" s="36"/>
      <c r="H438" s="36">
        <f>H439</f>
        <v>1219.58</v>
      </c>
      <c r="I438" s="36"/>
      <c r="J438" s="36"/>
    </row>
    <row r="439" spans="1:10" ht="13.5" customHeight="1" x14ac:dyDescent="0.2">
      <c r="A439" s="43"/>
      <c r="B439" s="25">
        <v>32</v>
      </c>
      <c r="C439" s="18" t="s">
        <v>11</v>
      </c>
      <c r="D439" s="36"/>
      <c r="E439" s="36"/>
      <c r="F439" s="36"/>
      <c r="G439" s="36"/>
      <c r="H439" s="36">
        <v>1219.58</v>
      </c>
      <c r="I439" s="36"/>
      <c r="J439" s="36"/>
    </row>
    <row r="440" spans="1:10" ht="13.5" customHeight="1" x14ac:dyDescent="0.2">
      <c r="A440" s="43"/>
      <c r="B440" s="25">
        <v>4</v>
      </c>
      <c r="C440" s="18" t="s">
        <v>15</v>
      </c>
      <c r="D440" s="36" t="e">
        <f t="shared" ref="D440:E440" si="73">D441</f>
        <v>#REF!</v>
      </c>
      <c r="E440" s="36" t="e">
        <f t="shared" si="73"/>
        <v>#REF!</v>
      </c>
      <c r="F440" s="36"/>
      <c r="G440" s="36"/>
      <c r="H440" s="36">
        <f>H441</f>
        <v>735.04</v>
      </c>
      <c r="I440" s="36"/>
      <c r="J440" s="36"/>
    </row>
    <row r="441" spans="1:10" ht="13.5" customHeight="1" x14ac:dyDescent="0.2">
      <c r="A441" s="55"/>
      <c r="B441" s="25">
        <v>42</v>
      </c>
      <c r="C441" s="58" t="s">
        <v>26</v>
      </c>
      <c r="D441" s="36" t="e">
        <f>#REF!</f>
        <v>#REF!</v>
      </c>
      <c r="E441" s="36" t="e">
        <f>#REF!</f>
        <v>#REF!</v>
      </c>
      <c r="F441" s="36"/>
      <c r="G441" s="36"/>
      <c r="H441" s="36">
        <f>251.62+483.42</f>
        <v>735.04</v>
      </c>
      <c r="I441" s="36"/>
      <c r="J441" s="36"/>
    </row>
    <row r="442" spans="1:10" ht="13.5" customHeight="1" x14ac:dyDescent="0.2">
      <c r="A442" s="55"/>
      <c r="B442" s="22"/>
      <c r="C442" s="28"/>
      <c r="D442" s="36"/>
      <c r="E442" s="36"/>
      <c r="F442" s="36"/>
      <c r="G442" s="36"/>
      <c r="H442" s="71"/>
      <c r="I442" s="36"/>
      <c r="J442" s="36"/>
    </row>
    <row r="443" spans="1:10" ht="13.5" hidden="1" customHeight="1" x14ac:dyDescent="0.2">
      <c r="A443" s="56" t="s">
        <v>69</v>
      </c>
      <c r="B443" s="112" t="s">
        <v>87</v>
      </c>
      <c r="C443" s="113"/>
      <c r="D443" s="36"/>
      <c r="E443" s="36"/>
      <c r="F443" s="36"/>
      <c r="G443" s="36"/>
      <c r="H443" s="71"/>
      <c r="I443" s="36"/>
      <c r="J443" s="36"/>
    </row>
    <row r="444" spans="1:10" ht="13.5" hidden="1" customHeight="1" x14ac:dyDescent="0.2">
      <c r="A444" s="55" t="s">
        <v>75</v>
      </c>
      <c r="B444" s="105" t="s">
        <v>169</v>
      </c>
      <c r="C444" s="106"/>
      <c r="D444" s="36"/>
      <c r="E444" s="36"/>
      <c r="F444" s="36"/>
      <c r="G444" s="36"/>
      <c r="H444" s="71"/>
      <c r="I444" s="36"/>
      <c r="J444" s="36"/>
    </row>
    <row r="445" spans="1:10" ht="13.5" hidden="1" customHeight="1" x14ac:dyDescent="0.2">
      <c r="A445" s="55"/>
      <c r="B445" s="25">
        <v>3</v>
      </c>
      <c r="C445" s="29" t="s">
        <v>10</v>
      </c>
      <c r="D445" s="36">
        <f t="shared" ref="D445:J445" si="74">D446</f>
        <v>0</v>
      </c>
      <c r="E445" s="36">
        <f t="shared" si="74"/>
        <v>0</v>
      </c>
      <c r="F445" s="36">
        <f t="shared" si="74"/>
        <v>0</v>
      </c>
      <c r="G445" s="36">
        <f t="shared" si="74"/>
        <v>0</v>
      </c>
      <c r="H445" s="71">
        <f t="shared" si="74"/>
        <v>0</v>
      </c>
      <c r="I445" s="36">
        <f t="shared" si="74"/>
        <v>0</v>
      </c>
      <c r="J445" s="36">
        <f t="shared" si="74"/>
        <v>0</v>
      </c>
    </row>
    <row r="446" spans="1:10" ht="13.5" hidden="1" customHeight="1" x14ac:dyDescent="0.2">
      <c r="A446" s="55"/>
      <c r="B446" s="25">
        <v>32</v>
      </c>
      <c r="C446" s="29" t="s">
        <v>28</v>
      </c>
      <c r="D446" s="36">
        <f>D447+D448</f>
        <v>0</v>
      </c>
      <c r="E446" s="36">
        <f>E447+E448</f>
        <v>0</v>
      </c>
      <c r="F446" s="36">
        <f>F447+F448</f>
        <v>0</v>
      </c>
      <c r="G446" s="36">
        <f>G447+G448</f>
        <v>0</v>
      </c>
      <c r="H446" s="71">
        <f>H447+H448</f>
        <v>0</v>
      </c>
      <c r="I446" s="36">
        <v>0</v>
      </c>
      <c r="J446" s="36">
        <v>0</v>
      </c>
    </row>
    <row r="447" spans="1:10" ht="13.5" hidden="1" customHeight="1" x14ac:dyDescent="0.2">
      <c r="A447" s="55"/>
      <c r="B447" s="25">
        <v>322</v>
      </c>
      <c r="C447" s="29" t="s">
        <v>12</v>
      </c>
      <c r="D447" s="36">
        <v>0</v>
      </c>
      <c r="E447" s="36">
        <v>0</v>
      </c>
      <c r="F447" s="36">
        <v>0</v>
      </c>
      <c r="G447" s="36">
        <v>0</v>
      </c>
      <c r="H447" s="71">
        <v>0</v>
      </c>
      <c r="I447" s="36"/>
      <c r="J447" s="36"/>
    </row>
    <row r="448" spans="1:10" ht="13.5" hidden="1" customHeight="1" x14ac:dyDescent="0.2">
      <c r="A448" s="55"/>
      <c r="B448" s="25">
        <v>323</v>
      </c>
      <c r="C448" s="29" t="s">
        <v>22</v>
      </c>
      <c r="D448" s="36">
        <v>0</v>
      </c>
      <c r="E448" s="36">
        <v>0</v>
      </c>
      <c r="F448" s="36">
        <v>0</v>
      </c>
      <c r="G448" s="36">
        <v>0</v>
      </c>
      <c r="H448" s="71">
        <v>0</v>
      </c>
      <c r="I448" s="36"/>
      <c r="J448" s="36"/>
    </row>
    <row r="449" spans="1:10" ht="13.5" hidden="1" customHeight="1" x14ac:dyDescent="0.2">
      <c r="A449" s="55"/>
      <c r="B449" s="25">
        <v>4</v>
      </c>
      <c r="C449" s="18" t="s">
        <v>15</v>
      </c>
      <c r="D449" s="36">
        <f t="shared" ref="D449:J449" si="75">D450</f>
        <v>0</v>
      </c>
      <c r="E449" s="36">
        <f t="shared" si="75"/>
        <v>0</v>
      </c>
      <c r="F449" s="36">
        <f t="shared" si="75"/>
        <v>0</v>
      </c>
      <c r="G449" s="36">
        <f t="shared" si="75"/>
        <v>0</v>
      </c>
      <c r="H449" s="71">
        <f t="shared" si="75"/>
        <v>0</v>
      </c>
      <c r="I449" s="36">
        <f t="shared" si="75"/>
        <v>0</v>
      </c>
      <c r="J449" s="36">
        <f t="shared" si="75"/>
        <v>0</v>
      </c>
    </row>
    <row r="450" spans="1:10" ht="13.5" hidden="1" customHeight="1" x14ac:dyDescent="0.2">
      <c r="A450" s="55"/>
      <c r="B450" s="25">
        <v>42</v>
      </c>
      <c r="C450" s="58" t="s">
        <v>26</v>
      </c>
      <c r="D450" s="36">
        <f>D451</f>
        <v>0</v>
      </c>
      <c r="E450" s="36">
        <f>E451</f>
        <v>0</v>
      </c>
      <c r="F450" s="36">
        <f>F451</f>
        <v>0</v>
      </c>
      <c r="G450" s="36">
        <f>G451</f>
        <v>0</v>
      </c>
      <c r="H450" s="71">
        <f>H451</f>
        <v>0</v>
      </c>
      <c r="I450" s="36">
        <v>0</v>
      </c>
      <c r="J450" s="36">
        <v>0</v>
      </c>
    </row>
    <row r="451" spans="1:10" ht="13.5" hidden="1" customHeight="1" x14ac:dyDescent="0.2">
      <c r="A451" s="55"/>
      <c r="B451" s="25">
        <v>422</v>
      </c>
      <c r="C451" s="18" t="s">
        <v>27</v>
      </c>
      <c r="D451" s="36">
        <v>0</v>
      </c>
      <c r="E451" s="36">
        <v>0</v>
      </c>
      <c r="F451" s="36">
        <v>0</v>
      </c>
      <c r="G451" s="36">
        <v>0</v>
      </c>
      <c r="H451" s="71">
        <v>0</v>
      </c>
      <c r="I451" s="36"/>
      <c r="J451" s="36"/>
    </row>
    <row r="452" spans="1:10" ht="13.5" hidden="1" customHeight="1" x14ac:dyDescent="0.2">
      <c r="A452" s="55"/>
      <c r="B452" s="25"/>
      <c r="C452" s="18"/>
      <c r="D452" s="36"/>
      <c r="E452" s="36"/>
      <c r="F452" s="36"/>
      <c r="G452" s="36"/>
      <c r="H452" s="71"/>
      <c r="I452" s="36"/>
      <c r="J452" s="36"/>
    </row>
    <row r="453" spans="1:10" ht="13.5" customHeight="1" x14ac:dyDescent="0.2">
      <c r="A453" s="54">
        <v>9211</v>
      </c>
      <c r="B453" s="101" t="s">
        <v>177</v>
      </c>
      <c r="C453" s="102"/>
      <c r="D453" s="36"/>
      <c r="E453" s="36"/>
      <c r="F453" s="36"/>
      <c r="G453" s="36"/>
      <c r="H453" s="71"/>
      <c r="I453" s="36"/>
      <c r="J453" s="36"/>
    </row>
    <row r="454" spans="1:10" s="5" customFormat="1" ht="13.5" customHeight="1" x14ac:dyDescent="0.2">
      <c r="A454" s="43" t="s">
        <v>178</v>
      </c>
      <c r="B454" s="105" t="s">
        <v>161</v>
      </c>
      <c r="C454" s="106"/>
      <c r="D454" s="11"/>
      <c r="E454" s="11"/>
      <c r="F454" s="11"/>
      <c r="G454" s="11"/>
      <c r="H454" s="69"/>
      <c r="I454" s="11"/>
      <c r="J454" s="11"/>
    </row>
    <row r="455" spans="1:10" ht="13.5" customHeight="1" x14ac:dyDescent="0.2">
      <c r="A455" s="55">
        <v>11001</v>
      </c>
      <c r="B455" s="105" t="s">
        <v>123</v>
      </c>
      <c r="C455" s="106"/>
      <c r="D455" s="36"/>
      <c r="E455" s="36"/>
      <c r="F455" s="36"/>
      <c r="G455" s="36"/>
      <c r="H455" s="71"/>
      <c r="I455" s="36"/>
      <c r="J455" s="36"/>
    </row>
    <row r="456" spans="1:10" ht="13.5" customHeight="1" x14ac:dyDescent="0.2">
      <c r="A456" s="43"/>
      <c r="B456" s="25">
        <v>3</v>
      </c>
      <c r="C456" s="29" t="s">
        <v>10</v>
      </c>
      <c r="D456" s="36">
        <f t="shared" ref="D456:H456" si="76">D457+D461</f>
        <v>16579.689999999999</v>
      </c>
      <c r="E456" s="36">
        <f t="shared" si="76"/>
        <v>10704.17</v>
      </c>
      <c r="F456" s="36">
        <f t="shared" si="76"/>
        <v>16500.559999999998</v>
      </c>
      <c r="G456" s="36">
        <f t="shared" si="76"/>
        <v>2190.000663614042</v>
      </c>
      <c r="H456" s="36">
        <f t="shared" si="76"/>
        <v>0</v>
      </c>
      <c r="I456" s="36"/>
      <c r="J456" s="36"/>
    </row>
    <row r="457" spans="1:10" ht="13.5" customHeight="1" x14ac:dyDescent="0.2">
      <c r="A457" s="55"/>
      <c r="B457" s="4">
        <v>31</v>
      </c>
      <c r="C457" s="4" t="s">
        <v>17</v>
      </c>
      <c r="D457" s="36">
        <f>SUM(D458:D460)</f>
        <v>15480</v>
      </c>
      <c r="E457" s="36">
        <f>SUM(E458:E460)</f>
        <v>10451.32</v>
      </c>
      <c r="F457" s="36">
        <f>SUM(F458:F460)</f>
        <v>14500.56</v>
      </c>
      <c r="G457" s="36">
        <f>SUM(G458:G460)</f>
        <v>1924.5550467847897</v>
      </c>
      <c r="H457" s="36">
        <f>SUM(H458:H460)</f>
        <v>0</v>
      </c>
      <c r="I457" s="36"/>
      <c r="J457" s="36"/>
    </row>
    <row r="458" spans="1:10" ht="13.5" hidden="1" customHeight="1" x14ac:dyDescent="0.2">
      <c r="A458" s="55"/>
      <c r="B458" s="25">
        <v>311</v>
      </c>
      <c r="C458" s="18" t="s">
        <v>9</v>
      </c>
      <c r="D458" s="36">
        <v>12000</v>
      </c>
      <c r="E458" s="36">
        <v>8537</v>
      </c>
      <c r="F458" s="36">
        <v>11588.46</v>
      </c>
      <c r="G458" s="36">
        <f>F458/7.5345</f>
        <v>1538.0529564005572</v>
      </c>
      <c r="H458" s="36">
        <v>0</v>
      </c>
      <c r="I458" s="36"/>
      <c r="J458" s="36"/>
    </row>
    <row r="459" spans="1:10" ht="13.5" hidden="1" customHeight="1" x14ac:dyDescent="0.2">
      <c r="A459" s="55"/>
      <c r="B459" s="25">
        <v>312</v>
      </c>
      <c r="C459" s="18" t="s">
        <v>74</v>
      </c>
      <c r="D459" s="36">
        <v>1500</v>
      </c>
      <c r="E459" s="36">
        <v>505.71</v>
      </c>
      <c r="F459" s="36">
        <v>1000</v>
      </c>
      <c r="G459" s="36">
        <f>F459/7.5345</f>
        <v>132.72280841462606</v>
      </c>
      <c r="H459" s="36">
        <v>0</v>
      </c>
      <c r="I459" s="36"/>
      <c r="J459" s="36"/>
    </row>
    <row r="460" spans="1:10" ht="13.5" hidden="1" customHeight="1" x14ac:dyDescent="0.2">
      <c r="A460" s="55"/>
      <c r="B460" s="25">
        <v>313</v>
      </c>
      <c r="C460" s="18" t="s">
        <v>18</v>
      </c>
      <c r="D460" s="36">
        <v>1980</v>
      </c>
      <c r="E460" s="36">
        <v>1408.61</v>
      </c>
      <c r="F460" s="36">
        <v>1912.1</v>
      </c>
      <c r="G460" s="36">
        <f>F460/7.5345</f>
        <v>253.77928196960644</v>
      </c>
      <c r="H460" s="36">
        <v>0</v>
      </c>
      <c r="I460" s="36"/>
      <c r="J460" s="36"/>
    </row>
    <row r="461" spans="1:10" ht="13.5" customHeight="1" x14ac:dyDescent="0.2">
      <c r="A461" s="55"/>
      <c r="B461" s="25">
        <v>32</v>
      </c>
      <c r="C461" s="18" t="s">
        <v>11</v>
      </c>
      <c r="D461" s="36">
        <f>D462</f>
        <v>1099.69</v>
      </c>
      <c r="E461" s="36">
        <f>E462</f>
        <v>252.85</v>
      </c>
      <c r="F461" s="36">
        <f>F462</f>
        <v>2000</v>
      </c>
      <c r="G461" s="36">
        <f>G462</f>
        <v>265.44561682925212</v>
      </c>
      <c r="H461" s="36">
        <f>H462</f>
        <v>0</v>
      </c>
      <c r="I461" s="36"/>
      <c r="J461" s="36"/>
    </row>
    <row r="462" spans="1:10" ht="13.5" hidden="1" customHeight="1" x14ac:dyDescent="0.2">
      <c r="A462" s="55"/>
      <c r="B462" s="25">
        <v>321</v>
      </c>
      <c r="C462" s="18" t="s">
        <v>19</v>
      </c>
      <c r="D462" s="36">
        <v>1099.69</v>
      </c>
      <c r="E462" s="36">
        <v>252.85</v>
      </c>
      <c r="F462" s="36">
        <v>2000</v>
      </c>
      <c r="G462" s="36">
        <f>F462/7.5345</f>
        <v>265.44561682925212</v>
      </c>
      <c r="H462" s="36">
        <v>0</v>
      </c>
      <c r="I462" s="36"/>
      <c r="J462" s="36"/>
    </row>
    <row r="463" spans="1:10" ht="13.5" customHeight="1" x14ac:dyDescent="0.2">
      <c r="A463" s="43" t="s">
        <v>178</v>
      </c>
      <c r="B463" s="105" t="s">
        <v>161</v>
      </c>
      <c r="C463" s="106"/>
      <c r="D463" s="36"/>
      <c r="E463" s="36"/>
      <c r="F463" s="36"/>
      <c r="G463" s="36"/>
      <c r="H463" s="36"/>
      <c r="I463" s="36"/>
      <c r="J463" s="36"/>
    </row>
    <row r="464" spans="1:10" ht="13.5" customHeight="1" x14ac:dyDescent="0.2">
      <c r="A464" s="55">
        <v>51100</v>
      </c>
      <c r="B464" s="105" t="s">
        <v>162</v>
      </c>
      <c r="C464" s="106"/>
      <c r="D464" s="36"/>
      <c r="E464" s="36"/>
      <c r="F464" s="36"/>
      <c r="G464" s="36"/>
      <c r="H464" s="36"/>
      <c r="I464" s="36"/>
      <c r="J464" s="36"/>
    </row>
    <row r="465" spans="1:12" ht="13.5" customHeight="1" x14ac:dyDescent="0.2">
      <c r="A465" s="55"/>
      <c r="B465" s="25">
        <v>3</v>
      </c>
      <c r="C465" s="29" t="s">
        <v>10</v>
      </c>
      <c r="D465" s="36">
        <f t="shared" ref="D465:H465" si="77">D466+D470</f>
        <v>100657.17</v>
      </c>
      <c r="E465" s="36">
        <f t="shared" si="77"/>
        <v>52795.83</v>
      </c>
      <c r="F465" s="36">
        <f t="shared" si="77"/>
        <v>93503.15</v>
      </c>
      <c r="G465" s="36">
        <f t="shared" si="77"/>
        <v>12410.000663614041</v>
      </c>
      <c r="H465" s="36">
        <f t="shared" si="77"/>
        <v>9011.4699999999993</v>
      </c>
      <c r="I465" s="36"/>
      <c r="J465" s="36"/>
      <c r="L465" s="23"/>
    </row>
    <row r="466" spans="1:12" ht="13.5" customHeight="1" x14ac:dyDescent="0.2">
      <c r="A466" s="55"/>
      <c r="B466" s="4">
        <v>31</v>
      </c>
      <c r="C466" s="4" t="s">
        <v>17</v>
      </c>
      <c r="D466" s="36">
        <f>SUM(D467:D469)</f>
        <v>89545</v>
      </c>
      <c r="E466" s="36">
        <f>SUM(E467:E469)</f>
        <v>51548.68</v>
      </c>
      <c r="F466" s="36">
        <f>SUM(F467:F469)</f>
        <v>88503.15</v>
      </c>
      <c r="G466" s="36">
        <f>SUM(G467:G469)</f>
        <v>11746.386621540911</v>
      </c>
      <c r="H466" s="36">
        <f>SUM(H467:H469)</f>
        <v>8528.49</v>
      </c>
      <c r="I466" s="36"/>
      <c r="J466" s="36"/>
    </row>
    <row r="467" spans="1:12" ht="13.5" hidden="1" customHeight="1" x14ac:dyDescent="0.2">
      <c r="A467" s="55"/>
      <c r="B467" s="25">
        <v>311</v>
      </c>
      <c r="C467" s="18" t="s">
        <v>9</v>
      </c>
      <c r="D467" s="36">
        <v>73000</v>
      </c>
      <c r="E467" s="36">
        <v>42106.77</v>
      </c>
      <c r="F467" s="36">
        <v>72964.08</v>
      </c>
      <c r="G467" s="36">
        <f>F467/7.5345</f>
        <v>9683.9976109894487</v>
      </c>
      <c r="H467" s="36">
        <v>6805.56</v>
      </c>
      <c r="I467" s="36"/>
      <c r="J467" s="36"/>
    </row>
    <row r="468" spans="1:12" ht="13.5" hidden="1" customHeight="1" x14ac:dyDescent="0.2">
      <c r="A468" s="55"/>
      <c r="B468" s="25">
        <v>312</v>
      </c>
      <c r="C468" s="18" t="s">
        <v>74</v>
      </c>
      <c r="D468" s="36">
        <v>4500</v>
      </c>
      <c r="E468" s="36">
        <v>2494.29</v>
      </c>
      <c r="F468" s="36">
        <v>3500</v>
      </c>
      <c r="G468" s="36">
        <f>F468/7.5345</f>
        <v>464.52982945119118</v>
      </c>
      <c r="H468" s="36">
        <v>600</v>
      </c>
      <c r="I468" s="36"/>
      <c r="J468" s="36"/>
    </row>
    <row r="469" spans="1:12" ht="13.5" hidden="1" customHeight="1" x14ac:dyDescent="0.2">
      <c r="A469" s="55"/>
      <c r="B469" s="25">
        <v>313</v>
      </c>
      <c r="C469" s="18" t="s">
        <v>18</v>
      </c>
      <c r="D469" s="36">
        <v>12045</v>
      </c>
      <c r="E469" s="36">
        <v>6947.62</v>
      </c>
      <c r="F469" s="36">
        <v>12039.07</v>
      </c>
      <c r="G469" s="36">
        <f>F469/7.5345</f>
        <v>1597.8591811002721</v>
      </c>
      <c r="H469" s="36">
        <v>1122.93</v>
      </c>
      <c r="I469" s="36"/>
      <c r="J469" s="36"/>
    </row>
    <row r="470" spans="1:12" ht="13.5" customHeight="1" x14ac:dyDescent="0.2">
      <c r="A470" s="55"/>
      <c r="B470" s="25">
        <v>32</v>
      </c>
      <c r="C470" s="18" t="s">
        <v>11</v>
      </c>
      <c r="D470" s="36">
        <f>D471</f>
        <v>11112.17</v>
      </c>
      <c r="E470" s="36">
        <f>E471</f>
        <v>1247.1500000000001</v>
      </c>
      <c r="F470" s="36">
        <f>F471</f>
        <v>5000</v>
      </c>
      <c r="G470" s="36">
        <f>G471</f>
        <v>663.61404207313024</v>
      </c>
      <c r="H470" s="36">
        <f>H471</f>
        <v>482.98</v>
      </c>
      <c r="I470" s="36"/>
      <c r="J470" s="36"/>
    </row>
    <row r="471" spans="1:12" ht="13.5" hidden="1" customHeight="1" x14ac:dyDescent="0.2">
      <c r="A471" s="55"/>
      <c r="B471" s="25">
        <v>321</v>
      </c>
      <c r="C471" s="18" t="s">
        <v>19</v>
      </c>
      <c r="D471" s="36">
        <v>11112.17</v>
      </c>
      <c r="E471" s="36">
        <v>1247.1500000000001</v>
      </c>
      <c r="F471" s="36">
        <v>5000</v>
      </c>
      <c r="G471" s="36">
        <f>F471/7.5345</f>
        <v>663.61404207313024</v>
      </c>
      <c r="H471" s="36">
        <v>482.98</v>
      </c>
      <c r="I471" s="11"/>
      <c r="J471" s="11"/>
    </row>
    <row r="472" spans="1:12" ht="13.5" customHeight="1" x14ac:dyDescent="0.2">
      <c r="A472" s="55"/>
      <c r="B472" s="25"/>
      <c r="C472" s="18"/>
      <c r="D472" s="36"/>
      <c r="E472" s="36"/>
      <c r="F472" s="36"/>
      <c r="G472" s="36"/>
      <c r="H472" s="36"/>
      <c r="I472" s="11"/>
      <c r="J472" s="11"/>
    </row>
    <row r="473" spans="1:12" ht="16.5" customHeight="1" x14ac:dyDescent="0.2">
      <c r="A473" s="55"/>
      <c r="B473" s="25"/>
      <c r="C473" s="27" t="s">
        <v>13</v>
      </c>
      <c r="D473" s="11" t="e">
        <f t="shared" ref="D473:J473" si="78">D122</f>
        <v>#REF!</v>
      </c>
      <c r="E473" s="11" t="e">
        <f t="shared" si="78"/>
        <v>#REF!</v>
      </c>
      <c r="F473" s="11">
        <f t="shared" si="78"/>
        <v>5524514.7528571431</v>
      </c>
      <c r="G473" s="11">
        <f t="shared" si="78"/>
        <v>733229.11312723369</v>
      </c>
      <c r="H473" s="11">
        <f t="shared" si="78"/>
        <v>362690.9</v>
      </c>
      <c r="I473" s="11">
        <f t="shared" si="78"/>
        <v>615237.46</v>
      </c>
      <c r="J473" s="11">
        <f t="shared" si="78"/>
        <v>615237.46</v>
      </c>
    </row>
    <row r="474" spans="1:12" x14ac:dyDescent="0.2">
      <c r="B474" s="134"/>
      <c r="C474" s="134"/>
      <c r="D474" s="134"/>
      <c r="E474" s="134"/>
      <c r="F474" s="134"/>
      <c r="G474" s="134"/>
      <c r="H474" s="134"/>
      <c r="I474" s="134"/>
    </row>
    <row r="475" spans="1:12" ht="20.100000000000001" customHeight="1" x14ac:dyDescent="0.2">
      <c r="B475" s="17"/>
      <c r="C475" s="17"/>
      <c r="D475" s="40"/>
      <c r="E475" s="40"/>
      <c r="F475" s="40"/>
      <c r="G475" s="40"/>
      <c r="H475" s="40"/>
      <c r="I475" s="40"/>
      <c r="J475" s="40"/>
    </row>
    <row r="476" spans="1:12" ht="12.75" customHeight="1" x14ac:dyDescent="0.2">
      <c r="B476" s="17"/>
      <c r="C476" s="17"/>
      <c r="D476" s="17"/>
      <c r="E476" s="17"/>
      <c r="F476" s="17"/>
      <c r="G476" s="17"/>
      <c r="H476" s="17"/>
      <c r="I476" s="17"/>
    </row>
    <row r="477" spans="1:12" ht="15" customHeight="1" x14ac:dyDescent="0.2">
      <c r="B477" s="17"/>
      <c r="C477" s="17"/>
      <c r="D477" s="17"/>
      <c r="E477" s="17"/>
      <c r="F477" s="17"/>
      <c r="G477" s="17"/>
      <c r="H477" s="17"/>
      <c r="I477" s="17"/>
    </row>
    <row r="478" spans="1:12" ht="9.75" hidden="1" customHeight="1" x14ac:dyDescent="0.2">
      <c r="B478" s="17"/>
      <c r="C478" s="17"/>
      <c r="D478" s="17"/>
      <c r="E478" s="17"/>
      <c r="F478" s="17"/>
      <c r="G478" s="17"/>
      <c r="H478" s="74"/>
      <c r="I478" s="17"/>
    </row>
    <row r="479" spans="1:12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</row>
    <row r="480" spans="1:12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</row>
    <row r="481" spans="1:9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</row>
    <row r="482" spans="1:9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</row>
  </sheetData>
  <mergeCells count="112">
    <mergeCell ref="B14:J14"/>
    <mergeCell ref="B15:J15"/>
    <mergeCell ref="B16:J16"/>
    <mergeCell ref="B17:J17"/>
    <mergeCell ref="A20:I20"/>
    <mergeCell ref="A36:I36"/>
    <mergeCell ref="A1:C1"/>
    <mergeCell ref="A2:C2"/>
    <mergeCell ref="B9:I9"/>
    <mergeCell ref="B10:I10"/>
    <mergeCell ref="B12:I12"/>
    <mergeCell ref="B13:J13"/>
    <mergeCell ref="B124:C124"/>
    <mergeCell ref="B134:C134"/>
    <mergeCell ref="B135:C135"/>
    <mergeCell ref="B136:C136"/>
    <mergeCell ref="B145:C145"/>
    <mergeCell ref="B146:C146"/>
    <mergeCell ref="B37:I37"/>
    <mergeCell ref="B67:C67"/>
    <mergeCell ref="B114:C114"/>
    <mergeCell ref="A118:I118"/>
    <mergeCell ref="B119:I119"/>
    <mergeCell ref="B123:C123"/>
    <mergeCell ref="B181:C181"/>
    <mergeCell ref="B189:C189"/>
    <mergeCell ref="B206:C206"/>
    <mergeCell ref="B207:C207"/>
    <mergeCell ref="B208:C208"/>
    <mergeCell ref="B212:C212"/>
    <mergeCell ref="B153:C153"/>
    <mergeCell ref="B154:C154"/>
    <mergeCell ref="B165:C165"/>
    <mergeCell ref="B166:C166"/>
    <mergeCell ref="B179:C179"/>
    <mergeCell ref="B180:C180"/>
    <mergeCell ref="B246:C246"/>
    <mergeCell ref="B255:C255"/>
    <mergeCell ref="B256:C256"/>
    <mergeCell ref="B261:C261"/>
    <mergeCell ref="B266:C266"/>
    <mergeCell ref="B267:C267"/>
    <mergeCell ref="B213:C213"/>
    <mergeCell ref="B219:C219"/>
    <mergeCell ref="B223:C223"/>
    <mergeCell ref="B227:C227"/>
    <mergeCell ref="B228:C228"/>
    <mergeCell ref="B237:C237"/>
    <mergeCell ref="B303:C303"/>
    <mergeCell ref="B304:C304"/>
    <mergeCell ref="B310:C310"/>
    <mergeCell ref="B311:C311"/>
    <mergeCell ref="B315:C315"/>
    <mergeCell ref="B316:C316"/>
    <mergeCell ref="B274:C274"/>
    <mergeCell ref="B275:C275"/>
    <mergeCell ref="B279:C279"/>
    <mergeCell ref="B280:C280"/>
    <mergeCell ref="B285:C285"/>
    <mergeCell ref="B289:C289"/>
    <mergeCell ref="B297:C297"/>
    <mergeCell ref="B298:C298"/>
    <mergeCell ref="B342:C342"/>
    <mergeCell ref="B343:C343"/>
    <mergeCell ref="B348:C348"/>
    <mergeCell ref="B349:C349"/>
    <mergeCell ref="B354:C354"/>
    <mergeCell ref="B355:C355"/>
    <mergeCell ref="B321:C321"/>
    <mergeCell ref="B322:C322"/>
    <mergeCell ref="B331:C331"/>
    <mergeCell ref="B332:C332"/>
    <mergeCell ref="B336:C336"/>
    <mergeCell ref="B337:C337"/>
    <mergeCell ref="B378:C378"/>
    <mergeCell ref="B383:C383"/>
    <mergeCell ref="B388:C388"/>
    <mergeCell ref="B389:C389"/>
    <mergeCell ref="B390:C390"/>
    <mergeCell ref="L391:M391"/>
    <mergeCell ref="B356:C356"/>
    <mergeCell ref="B365:C365"/>
    <mergeCell ref="B366:C366"/>
    <mergeCell ref="B372:C372"/>
    <mergeCell ref="B373:C373"/>
    <mergeCell ref="B377:C377"/>
    <mergeCell ref="B410:C410"/>
    <mergeCell ref="B415:C415"/>
    <mergeCell ref="B416:C416"/>
    <mergeCell ref="B421:C421"/>
    <mergeCell ref="B422:C422"/>
    <mergeCell ref="B423:C423"/>
    <mergeCell ref="B395:C395"/>
    <mergeCell ref="B396:C396"/>
    <mergeCell ref="B397:C397"/>
    <mergeCell ref="B402:C402"/>
    <mergeCell ref="B403:C403"/>
    <mergeCell ref="B409:C409"/>
    <mergeCell ref="B474:I474"/>
    <mergeCell ref="A479:I482"/>
    <mergeCell ref="B444:C444"/>
    <mergeCell ref="B453:C453"/>
    <mergeCell ref="B454:C454"/>
    <mergeCell ref="B455:C455"/>
    <mergeCell ref="B463:C463"/>
    <mergeCell ref="B464:C464"/>
    <mergeCell ref="B427:C427"/>
    <mergeCell ref="B428:C428"/>
    <mergeCell ref="B432:C432"/>
    <mergeCell ref="B436:C436"/>
    <mergeCell ref="B437:C437"/>
    <mergeCell ref="B443:C443"/>
  </mergeCells>
  <conditionalFormatting sqref="B6:B7 B9:IX12 L13:IX16 K17:IX18 B19:I19 J19:IX21 D23:G32 B23:C35 D33:I35 J33:IX37 D37:I37 D117:I117 J117:IX119 D119:I119 B119:C121 B122 I134:O134 S134:IY134 B138:C144 B145 B148:C148 B150:C150 B153:C153 I167:K167 N167:IY167 I168:IY180 B179:B180 D179:F311 I181:M181 Q181:IY181 C182 I182:IY219 B183:C183 C184 B185:C185 C186:C188 C190:C200 B191:B195 B197:B200 B201:C205 B212 G212:H218 B213:C218 I220:N220 R220:IY220 B220:C222 B223 B224:C226 B227 B228:C236 B238:C245 B247:C254 B255 B276:C278 B279 I311:M311 P311:IY311 I312:IY317 B312:F319 I318:M318 P318:IY318 I319:IY365 B320:C341 B342:B354 C344:C353 I366:L366 O366:IY366 D382:E389 F382:F394 B390:E394 F400:F421 D402:E421 I422:K422 N422:IY422 I434:M434 P434:IY434 I435:IY435 I437:IY473 J474:IX474 K475:IX475 J476:IX65776 B483:I65780">
    <cfRule type="cellIs" dxfId="177" priority="245" stopIfTrue="1" operator="equal">
      <formula>0</formula>
    </cfRule>
  </conditionalFormatting>
  <conditionalFormatting sqref="B206:B207">
    <cfRule type="cellIs" dxfId="176" priority="49" stopIfTrue="1" operator="equal">
      <formula>0</formula>
    </cfRule>
  </conditionalFormatting>
  <conditionalFormatting sqref="B246">
    <cfRule type="cellIs" dxfId="175" priority="136" stopIfTrue="1" operator="equal">
      <formula>0</formula>
    </cfRule>
  </conditionalFormatting>
  <conditionalFormatting sqref="B261">
    <cfRule type="cellIs" dxfId="174" priority="135" stopIfTrue="1" operator="equal">
      <formula>0</formula>
    </cfRule>
  </conditionalFormatting>
  <conditionalFormatting sqref="B274:B275">
    <cfRule type="cellIs" dxfId="173" priority="134" stopIfTrue="1" operator="equal">
      <formula>0</formula>
    </cfRule>
  </conditionalFormatting>
  <conditionalFormatting sqref="B285">
    <cfRule type="cellIs" dxfId="172" priority="133" stopIfTrue="1" operator="equal">
      <formula>0</formula>
    </cfRule>
  </conditionalFormatting>
  <conditionalFormatting sqref="B297:B298">
    <cfRule type="cellIs" dxfId="171" priority="10" stopIfTrue="1" operator="equal">
      <formula>0</formula>
    </cfRule>
  </conditionalFormatting>
  <conditionalFormatting sqref="B303:B304">
    <cfRule type="cellIs" dxfId="170" priority="132" stopIfTrue="1" operator="equal">
      <formula>0</formula>
    </cfRule>
  </conditionalFormatting>
  <conditionalFormatting sqref="B356">
    <cfRule type="cellIs" dxfId="169" priority="206" stopIfTrue="1" operator="equal">
      <formula>0</formula>
    </cfRule>
  </conditionalFormatting>
  <conditionalFormatting sqref="B37:C117">
    <cfRule type="cellIs" dxfId="168" priority="5" stopIfTrue="1" operator="equal">
      <formula>0</formula>
    </cfRule>
  </conditionalFormatting>
  <conditionalFormatting sqref="B123:C133">
    <cfRule type="cellIs" dxfId="167" priority="213" stopIfTrue="1" operator="equal">
      <formula>0</formula>
    </cfRule>
  </conditionalFormatting>
  <conditionalFormatting sqref="B155:C164">
    <cfRule type="cellIs" dxfId="166" priority="216" stopIfTrue="1" operator="equal">
      <formula>0</formula>
    </cfRule>
  </conditionalFormatting>
  <conditionalFormatting sqref="B209:C211">
    <cfRule type="cellIs" dxfId="165" priority="47" stopIfTrue="1" operator="equal">
      <formula>0</formula>
    </cfRule>
  </conditionalFormatting>
  <conditionalFormatting sqref="B257:C260">
    <cfRule type="cellIs" dxfId="164" priority="41" stopIfTrue="1" operator="equal">
      <formula>0</formula>
    </cfRule>
  </conditionalFormatting>
  <conditionalFormatting sqref="B262:C266">
    <cfRule type="cellIs" dxfId="163" priority="217" stopIfTrue="1" operator="equal">
      <formula>0</formula>
    </cfRule>
  </conditionalFormatting>
  <conditionalFormatting sqref="B268:C268">
    <cfRule type="cellIs" dxfId="162" priority="239" stopIfTrue="1" operator="equal">
      <formula>0</formula>
    </cfRule>
  </conditionalFormatting>
  <conditionalFormatting sqref="B271:C273">
    <cfRule type="cellIs" dxfId="161" priority="225" stopIfTrue="1" operator="equal">
      <formula>0</formula>
    </cfRule>
  </conditionalFormatting>
  <conditionalFormatting sqref="B280:C284">
    <cfRule type="cellIs" dxfId="160" priority="37" stopIfTrue="1" operator="equal">
      <formula>0</formula>
    </cfRule>
  </conditionalFormatting>
  <conditionalFormatting sqref="B286:C296">
    <cfRule type="cellIs" dxfId="159" priority="198" stopIfTrue="1" operator="equal">
      <formula>0</formula>
    </cfRule>
  </conditionalFormatting>
  <conditionalFormatting sqref="B299:C302">
    <cfRule type="cellIs" dxfId="158" priority="7" stopIfTrue="1" operator="equal">
      <formula>0</formula>
    </cfRule>
  </conditionalFormatting>
  <conditionalFormatting sqref="B305:C311">
    <cfRule type="cellIs" dxfId="157" priority="235" stopIfTrue="1" operator="equal">
      <formula>0</formula>
    </cfRule>
  </conditionalFormatting>
  <conditionalFormatting sqref="B355:C355">
    <cfRule type="cellIs" dxfId="156" priority="207" stopIfTrue="1" operator="equal">
      <formula>0</formula>
    </cfRule>
  </conditionalFormatting>
  <conditionalFormatting sqref="B357:C384">
    <cfRule type="cellIs" dxfId="155" priority="32" stopIfTrue="1" operator="equal">
      <formula>0</formula>
    </cfRule>
  </conditionalFormatting>
  <conditionalFormatting sqref="B397:C399">
    <cfRule type="cellIs" dxfId="154" priority="25" stopIfTrue="1" operator="equal">
      <formula>0</formula>
    </cfRule>
  </conditionalFormatting>
  <conditionalFormatting sqref="B402:C420">
    <cfRule type="cellIs" dxfId="153" priority="229" stopIfTrue="1" operator="equal">
      <formula>0</formula>
    </cfRule>
  </conditionalFormatting>
  <conditionalFormatting sqref="B423:C435">
    <cfRule type="cellIs" dxfId="152" priority="109" stopIfTrue="1" operator="equal">
      <formula>0</formula>
    </cfRule>
  </conditionalFormatting>
  <conditionalFormatting sqref="B437:C452">
    <cfRule type="cellIs" dxfId="151" priority="17" stopIfTrue="1" operator="equal">
      <formula>0</formula>
    </cfRule>
  </conditionalFormatting>
  <conditionalFormatting sqref="B454:C473">
    <cfRule type="cellIs" dxfId="150" priority="130" stopIfTrue="1" operator="equal">
      <formula>0</formula>
    </cfRule>
  </conditionalFormatting>
  <conditionalFormatting sqref="B400:E401">
    <cfRule type="cellIs" dxfId="149" priority="24" stopIfTrue="1" operator="equal">
      <formula>0</formula>
    </cfRule>
  </conditionalFormatting>
  <conditionalFormatting sqref="B165:G178">
    <cfRule type="cellIs" dxfId="148" priority="52" stopIfTrue="1" operator="equal">
      <formula>0</formula>
    </cfRule>
  </conditionalFormatting>
  <conditionalFormatting sqref="B13:K15 K16 B16:B18">
    <cfRule type="cellIs" dxfId="147" priority="203" stopIfTrue="1" operator="equal">
      <formula>0</formula>
    </cfRule>
  </conditionalFormatting>
  <conditionalFormatting sqref="C149">
    <cfRule type="cellIs" dxfId="146" priority="227" stopIfTrue="1" operator="equal">
      <formula>0</formula>
    </cfRule>
  </conditionalFormatting>
  <conditionalFormatting sqref="C269:C270">
    <cfRule type="cellIs" dxfId="145" priority="238" stopIfTrue="1" operator="equal">
      <formula>0</formula>
    </cfRule>
  </conditionalFormatting>
  <conditionalFormatting sqref="C385:C387">
    <cfRule type="cellIs" dxfId="144" priority="232" stopIfTrue="1" operator="equal">
      <formula>0</formula>
    </cfRule>
  </conditionalFormatting>
  <conditionalFormatting sqref="C151:F152">
    <cfRule type="cellIs" dxfId="143" priority="186" stopIfTrue="1" operator="equal">
      <formula>0</formula>
    </cfRule>
  </conditionalFormatting>
  <conditionalFormatting sqref="C22:G22">
    <cfRule type="cellIs" dxfId="142" priority="192" stopIfTrue="1" operator="equal">
      <formula>0</formula>
    </cfRule>
  </conditionalFormatting>
  <conditionalFormatting sqref="D153:F164">
    <cfRule type="cellIs" dxfId="141" priority="185" stopIfTrue="1" operator="equal">
      <formula>0</formula>
    </cfRule>
  </conditionalFormatting>
  <conditionalFormatting sqref="D422:F473 I423:IY433">
    <cfRule type="cellIs" dxfId="140" priority="112" stopIfTrue="1" operator="equal">
      <formula>0</formula>
    </cfRule>
  </conditionalFormatting>
  <conditionalFormatting sqref="D120:G150">
    <cfRule type="cellIs" dxfId="139" priority="183" stopIfTrue="1" operator="equal">
      <formula>0</formula>
    </cfRule>
  </conditionalFormatting>
  <conditionalFormatting sqref="D320:G381">
    <cfRule type="cellIs" dxfId="138" priority="36" stopIfTrue="1" operator="equal">
      <formula>0</formula>
    </cfRule>
  </conditionalFormatting>
  <conditionalFormatting sqref="D38:IY116">
    <cfRule type="cellIs" dxfId="137" priority="2" stopIfTrue="1" operator="equal">
      <formula>0</formula>
    </cfRule>
  </conditionalFormatting>
  <conditionalFormatting sqref="G151:G164">
    <cfRule type="cellIs" dxfId="136" priority="159" stopIfTrue="1" operator="equal">
      <formula>0</formula>
    </cfRule>
  </conditionalFormatting>
  <conditionalFormatting sqref="G179:G211">
    <cfRule type="cellIs" dxfId="135" priority="176" stopIfTrue="1" operator="equal">
      <formula>0</formula>
    </cfRule>
  </conditionalFormatting>
  <conditionalFormatting sqref="G219:G319">
    <cfRule type="cellIs" dxfId="134" priority="153" stopIfTrue="1" operator="equal">
      <formula>0</formula>
    </cfRule>
  </conditionalFormatting>
  <conditionalFormatting sqref="G382:G435">
    <cfRule type="cellIs" dxfId="133" priority="28" stopIfTrue="1" operator="equal">
      <formula>0</formula>
    </cfRule>
  </conditionalFormatting>
  <conditionalFormatting sqref="G436:H473">
    <cfRule type="cellIs" dxfId="132" priority="66" stopIfTrue="1" operator="equal">
      <formula>0</formula>
    </cfRule>
  </conditionalFormatting>
  <conditionalFormatting sqref="H120:H211">
    <cfRule type="cellIs" dxfId="131" priority="12" stopIfTrue="1" operator="equal">
      <formula>0</formula>
    </cfRule>
  </conditionalFormatting>
  <conditionalFormatting sqref="H219:H435">
    <cfRule type="cellIs" dxfId="130" priority="6" stopIfTrue="1" operator="equal">
      <formula>0</formula>
    </cfRule>
  </conditionalFormatting>
  <conditionalFormatting sqref="H22:IY32">
    <cfRule type="cellIs" dxfId="129" priority="106" stopIfTrue="1" operator="equal">
      <formula>0</formula>
    </cfRule>
  </conditionalFormatting>
  <conditionalFormatting sqref="I436:K436 N436:IY436">
    <cfRule type="cellIs" dxfId="128" priority="20" stopIfTrue="1" operator="equal">
      <formula>0</formula>
    </cfRule>
  </conditionalFormatting>
  <conditionalFormatting sqref="I120:IY133">
    <cfRule type="cellIs" dxfId="127" priority="209" stopIfTrue="1" operator="equal">
      <formula>0</formula>
    </cfRule>
  </conditionalFormatting>
  <conditionalFormatting sqref="I135:IY166">
    <cfRule type="cellIs" dxfId="126" priority="215" stopIfTrue="1" operator="equal">
      <formula>0</formula>
    </cfRule>
  </conditionalFormatting>
  <conditionalFormatting sqref="I221:IY310">
    <cfRule type="cellIs" dxfId="125" priority="220" stopIfTrue="1" operator="equal">
      <formula>0</formula>
    </cfRule>
  </conditionalFormatting>
  <conditionalFormatting sqref="I367:IY395 D395:F399 I396:K396 N396:IY396 I397:IY421">
    <cfRule type="cellIs" dxfId="124" priority="29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63" fitToHeight="0" orientation="portrait" horizontalDpi="4294967294" r:id="rId1"/>
  <headerFooter alignWithMargins="0">
    <oddFooter>&amp;RStranica &amp;P od 11</oddFooter>
  </headerFooter>
  <rowBreaks count="2" manualBreakCount="2">
    <brk id="34" max="8" man="1"/>
    <brk id="116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  <pageSetUpPr fitToPage="1"/>
  </sheetPr>
  <dimension ref="A1:N512"/>
  <sheetViews>
    <sheetView workbookViewId="0">
      <selection activeCell="C11" sqref="C11"/>
    </sheetView>
  </sheetViews>
  <sheetFormatPr defaultColWidth="9.140625" defaultRowHeight="12.75" x14ac:dyDescent="0.2"/>
  <cols>
    <col min="1" max="1" width="11.28515625" style="20" customWidth="1"/>
    <col min="2" max="2" width="12.140625" style="20" customWidth="1"/>
    <col min="3" max="3" width="67.7109375" style="20" customWidth="1"/>
    <col min="4" max="6" width="15.5703125" style="20" hidden="1" customWidth="1"/>
    <col min="7" max="7" width="15.5703125" style="20" customWidth="1"/>
    <col min="8" max="8" width="15.5703125" style="67" customWidth="1"/>
    <col min="9" max="9" width="15.5703125" style="94" customWidth="1"/>
    <col min="10" max="11" width="15.5703125" style="20" customWidth="1"/>
    <col min="12" max="12" width="12.7109375" style="20" bestFit="1" customWidth="1"/>
    <col min="13" max="13" width="14.42578125" style="20" bestFit="1" customWidth="1"/>
    <col min="14" max="16384" width="9.140625" style="20"/>
  </cols>
  <sheetData>
    <row r="1" spans="1:11" ht="15" customHeight="1" x14ac:dyDescent="0.2">
      <c r="A1" s="108" t="s">
        <v>20</v>
      </c>
      <c r="B1" s="108"/>
      <c r="C1" s="108"/>
      <c r="D1" s="42"/>
      <c r="E1" s="42"/>
      <c r="F1" s="42"/>
      <c r="G1" s="42"/>
      <c r="H1" s="42"/>
      <c r="I1" s="75"/>
    </row>
    <row r="2" spans="1:11" ht="15" customHeight="1" x14ac:dyDescent="0.2">
      <c r="A2" s="109" t="s">
        <v>64</v>
      </c>
      <c r="B2" s="109"/>
      <c r="C2" s="109"/>
      <c r="H2" s="20"/>
      <c r="I2" s="76"/>
    </row>
    <row r="3" spans="1:11" ht="9" customHeight="1" x14ac:dyDescent="0.2">
      <c r="B3" s="19"/>
      <c r="H3" s="20"/>
      <c r="I3" s="76"/>
    </row>
    <row r="4" spans="1:11" ht="15" customHeight="1" x14ac:dyDescent="0.2">
      <c r="A4" s="13" t="s">
        <v>176</v>
      </c>
      <c r="B4" s="13"/>
      <c r="H4" s="20"/>
      <c r="I4" s="76"/>
    </row>
    <row r="5" spans="1:11" ht="15" customHeight="1" x14ac:dyDescent="0.2">
      <c r="A5" s="13" t="s">
        <v>212</v>
      </c>
      <c r="B5" s="13"/>
      <c r="H5" s="20"/>
      <c r="I5" s="76"/>
    </row>
    <row r="6" spans="1:11" ht="15" customHeight="1" x14ac:dyDescent="0.2">
      <c r="A6" s="13" t="s">
        <v>45</v>
      </c>
      <c r="B6" s="13" t="s">
        <v>211</v>
      </c>
      <c r="H6" s="20"/>
      <c r="I6" s="76"/>
    </row>
    <row r="7" spans="1:11" ht="15" customHeight="1" x14ac:dyDescent="0.2">
      <c r="B7" s="13"/>
      <c r="H7" s="20"/>
      <c r="I7" s="76"/>
    </row>
    <row r="8" spans="1:11" x14ac:dyDescent="0.2">
      <c r="H8" s="20"/>
      <c r="I8" s="76"/>
    </row>
    <row r="9" spans="1:11" ht="45.75" customHeight="1" x14ac:dyDescent="0.2">
      <c r="B9" s="110" t="s">
        <v>108</v>
      </c>
      <c r="C9" s="110"/>
      <c r="D9" s="110"/>
      <c r="E9" s="110"/>
      <c r="F9" s="110"/>
      <c r="G9" s="110"/>
      <c r="H9" s="110"/>
      <c r="I9" s="110"/>
      <c r="J9" s="110"/>
    </row>
    <row r="10" spans="1:11" ht="26.25" customHeight="1" x14ac:dyDescent="0.2">
      <c r="B10" s="111" t="s">
        <v>219</v>
      </c>
      <c r="C10" s="111"/>
      <c r="D10" s="111"/>
      <c r="E10" s="111"/>
      <c r="F10" s="111"/>
      <c r="G10" s="111"/>
      <c r="H10" s="111"/>
      <c r="I10" s="111"/>
      <c r="J10" s="111"/>
    </row>
    <row r="11" spans="1:11" ht="26.25" customHeight="1" x14ac:dyDescent="0.2">
      <c r="B11" s="45"/>
      <c r="C11" s="45"/>
      <c r="D11" s="45"/>
      <c r="E11" s="45"/>
      <c r="F11" s="45"/>
      <c r="G11" s="45"/>
      <c r="H11" s="68"/>
      <c r="I11" s="77"/>
      <c r="J11" s="45"/>
    </row>
    <row r="12" spans="1:11" x14ac:dyDescent="0.2">
      <c r="B12" s="108" t="s">
        <v>2</v>
      </c>
      <c r="C12" s="108"/>
      <c r="D12" s="108"/>
      <c r="E12" s="108"/>
      <c r="F12" s="108"/>
      <c r="G12" s="108"/>
      <c r="H12" s="108"/>
      <c r="I12" s="108"/>
      <c r="J12" s="108"/>
    </row>
    <row r="13" spans="1:11" ht="12.75" customHeight="1" x14ac:dyDescent="0.2">
      <c r="B13" s="107" t="s">
        <v>106</v>
      </c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ht="12.75" customHeight="1" x14ac:dyDescent="0.2">
      <c r="B14" s="107" t="s">
        <v>102</v>
      </c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ht="12.75" customHeight="1" x14ac:dyDescent="0.2">
      <c r="B15" s="109" t="s">
        <v>103</v>
      </c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ht="12.75" customHeight="1" x14ac:dyDescent="0.2">
      <c r="B16" s="109" t="s">
        <v>107</v>
      </c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3" ht="12.75" customHeight="1" x14ac:dyDescent="0.2">
      <c r="B17" s="109"/>
      <c r="C17" s="109"/>
      <c r="D17" s="109"/>
      <c r="E17" s="109"/>
      <c r="F17" s="109"/>
      <c r="G17" s="109"/>
      <c r="H17" s="109"/>
      <c r="I17" s="109"/>
      <c r="J17" s="109"/>
      <c r="K17" s="109"/>
    </row>
    <row r="18" spans="1:13" ht="12.75" customHeight="1" x14ac:dyDescent="0.2">
      <c r="B18" s="43"/>
      <c r="C18" s="43"/>
      <c r="D18" s="43"/>
      <c r="E18" s="43"/>
      <c r="F18" s="43"/>
      <c r="G18" s="43"/>
      <c r="H18" s="43"/>
      <c r="I18" s="78"/>
      <c r="J18" s="43"/>
      <c r="K18" s="43"/>
    </row>
    <row r="19" spans="1:13" ht="12.75" customHeight="1" x14ac:dyDescent="0.2">
      <c r="B19" s="44"/>
      <c r="C19" s="44"/>
      <c r="D19" s="44"/>
      <c r="E19" s="44"/>
      <c r="F19" s="44"/>
      <c r="G19" s="44"/>
      <c r="H19" s="44"/>
      <c r="I19" s="79"/>
      <c r="J19" s="44"/>
    </row>
    <row r="20" spans="1:13" ht="12.75" customHeight="1" x14ac:dyDescent="0.2">
      <c r="A20" s="114" t="s">
        <v>126</v>
      </c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3" ht="12.75" customHeight="1" x14ac:dyDescent="0.2">
      <c r="A21" s="46"/>
      <c r="B21" s="46"/>
      <c r="C21" s="46"/>
      <c r="D21" s="46"/>
      <c r="E21" s="46"/>
      <c r="F21" s="46"/>
      <c r="G21" s="46"/>
      <c r="H21" s="46"/>
      <c r="I21" s="80"/>
      <c r="J21" s="46"/>
    </row>
    <row r="22" spans="1:13" ht="25.5" x14ac:dyDescent="0.2">
      <c r="A22" s="46"/>
      <c r="B22" s="3" t="s">
        <v>63</v>
      </c>
      <c r="C22" s="3" t="s">
        <v>128</v>
      </c>
      <c r="D22" s="3" t="s">
        <v>99</v>
      </c>
      <c r="E22" s="3" t="s">
        <v>104</v>
      </c>
      <c r="F22" s="3" t="s">
        <v>110</v>
      </c>
      <c r="G22" s="3" t="s">
        <v>110</v>
      </c>
      <c r="H22" s="3" t="s">
        <v>181</v>
      </c>
      <c r="I22" s="81" t="s">
        <v>213</v>
      </c>
      <c r="J22" s="3" t="s">
        <v>100</v>
      </c>
      <c r="K22" s="3" t="s">
        <v>109</v>
      </c>
    </row>
    <row r="23" spans="1:13" ht="12.75" customHeight="1" x14ac:dyDescent="0.2">
      <c r="B23" s="3"/>
      <c r="C23" s="3" t="s">
        <v>115</v>
      </c>
      <c r="D23" s="3" t="s">
        <v>112</v>
      </c>
      <c r="E23" s="3" t="s">
        <v>112</v>
      </c>
      <c r="F23" s="3" t="s">
        <v>112</v>
      </c>
      <c r="G23" s="3" t="s">
        <v>113</v>
      </c>
      <c r="H23" s="3" t="s">
        <v>113</v>
      </c>
      <c r="I23" s="81" t="s">
        <v>113</v>
      </c>
      <c r="J23" s="3" t="s">
        <v>113</v>
      </c>
      <c r="K23" s="3" t="s">
        <v>113</v>
      </c>
    </row>
    <row r="24" spans="1:13" ht="16.5" customHeight="1" x14ac:dyDescent="0.2">
      <c r="B24" s="3" t="s">
        <v>41</v>
      </c>
      <c r="C24" s="10" t="s">
        <v>5</v>
      </c>
      <c r="D24" s="11">
        <v>4384932.5</v>
      </c>
      <c r="E24" s="11">
        <v>4677449.75</v>
      </c>
      <c r="F24" s="11">
        <f t="shared" ref="F24:K24" si="0">F40</f>
        <v>5433357.9028571434</v>
      </c>
      <c r="G24" s="11">
        <f t="shared" si="0"/>
        <v>721130.51998900285</v>
      </c>
      <c r="H24" s="11">
        <f t="shared" si="0"/>
        <v>794391.1599999998</v>
      </c>
      <c r="I24" s="82">
        <f t="shared" ref="I24" si="1">I40</f>
        <v>860847.14999999991</v>
      </c>
      <c r="J24" s="11">
        <f t="shared" si="0"/>
        <v>615237.46</v>
      </c>
      <c r="K24" s="11">
        <f t="shared" si="0"/>
        <v>615237.46</v>
      </c>
    </row>
    <row r="25" spans="1:13" ht="16.5" customHeight="1" x14ac:dyDescent="0.2">
      <c r="B25" s="3" t="s">
        <v>40</v>
      </c>
      <c r="C25" s="10" t="s">
        <v>56</v>
      </c>
      <c r="D25" s="12" t="s">
        <v>62</v>
      </c>
      <c r="E25" s="12" t="s">
        <v>62</v>
      </c>
      <c r="F25" s="12" t="s">
        <v>62</v>
      </c>
      <c r="G25" s="12" t="s">
        <v>62</v>
      </c>
      <c r="H25" s="12" t="s">
        <v>62</v>
      </c>
      <c r="I25" s="83" t="s">
        <v>62</v>
      </c>
      <c r="J25" s="12" t="s">
        <v>62</v>
      </c>
      <c r="K25" s="12" t="s">
        <v>62</v>
      </c>
    </row>
    <row r="26" spans="1:13" s="5" customFormat="1" ht="16.5" customHeight="1" x14ac:dyDescent="0.2">
      <c r="B26" s="3" t="s">
        <v>39</v>
      </c>
      <c r="C26" s="10" t="s">
        <v>58</v>
      </c>
      <c r="D26" s="11">
        <f t="shared" ref="D26:K26" si="2">SUM(D24:D25)</f>
        <v>4384932.5</v>
      </c>
      <c r="E26" s="11">
        <f t="shared" ref="E26:H26" si="3">SUM(E24:E25)</f>
        <v>4677449.75</v>
      </c>
      <c r="F26" s="11">
        <f t="shared" si="3"/>
        <v>5433357.9028571434</v>
      </c>
      <c r="G26" s="11">
        <f t="shared" si="3"/>
        <v>721130.51998900285</v>
      </c>
      <c r="H26" s="11">
        <f t="shared" si="3"/>
        <v>794391.1599999998</v>
      </c>
      <c r="I26" s="82">
        <f t="shared" ref="I26" si="4">SUM(I24:I25)</f>
        <v>860847.14999999991</v>
      </c>
      <c r="J26" s="11">
        <f t="shared" si="2"/>
        <v>615237.46</v>
      </c>
      <c r="K26" s="11">
        <f t="shared" si="2"/>
        <v>615237.46</v>
      </c>
    </row>
    <row r="27" spans="1:13" ht="16.5" customHeight="1" x14ac:dyDescent="0.2">
      <c r="B27" s="3" t="s">
        <v>50</v>
      </c>
      <c r="C27" s="10" t="s">
        <v>10</v>
      </c>
      <c r="D27" s="11">
        <v>4437432.5</v>
      </c>
      <c r="E27" s="11">
        <v>4729546.67</v>
      </c>
      <c r="F27" s="11">
        <f t="shared" ref="F27:K27" si="5">F121-F28</f>
        <v>5325014.7528571431</v>
      </c>
      <c r="G27" s="11">
        <f t="shared" si="5"/>
        <v>706750.91284851579</v>
      </c>
      <c r="H27" s="11">
        <f t="shared" si="5"/>
        <v>791900.9099999998</v>
      </c>
      <c r="I27" s="82">
        <f t="shared" si="5"/>
        <v>853456.04999999981</v>
      </c>
      <c r="J27" s="11">
        <f t="shared" si="5"/>
        <v>612583</v>
      </c>
      <c r="K27" s="11">
        <f t="shared" si="5"/>
        <v>612583</v>
      </c>
    </row>
    <row r="28" spans="1:13" ht="16.5" customHeight="1" x14ac:dyDescent="0.2">
      <c r="B28" s="3" t="s">
        <v>51</v>
      </c>
      <c r="C28" s="10" t="s">
        <v>57</v>
      </c>
      <c r="D28" s="11">
        <v>253500</v>
      </c>
      <c r="E28" s="11">
        <v>276500</v>
      </c>
      <c r="F28" s="11">
        <f>F162+F410++F284+F440+F458+F429</f>
        <v>199500</v>
      </c>
      <c r="G28" s="11">
        <f>G162+G410++G284+G440+G458+G429</f>
        <v>26478.200278717894</v>
      </c>
      <c r="H28" s="11">
        <f>H100</f>
        <v>32500.48</v>
      </c>
      <c r="I28" s="82">
        <f>I100</f>
        <v>34003.39</v>
      </c>
      <c r="J28" s="11">
        <f>J162+J410++J284+J440+J458+J429</f>
        <v>2654.46</v>
      </c>
      <c r="K28" s="11">
        <f>K162+K410++K284+K440+K458+K429</f>
        <v>2654.46</v>
      </c>
    </row>
    <row r="29" spans="1:13" s="5" customFormat="1" ht="16.5" customHeight="1" x14ac:dyDescent="0.2">
      <c r="B29" s="3" t="s">
        <v>52</v>
      </c>
      <c r="C29" s="10" t="s">
        <v>59</v>
      </c>
      <c r="D29" s="11">
        <f t="shared" ref="D29:E29" si="6">SUM(D27:D28)</f>
        <v>4690932.5</v>
      </c>
      <c r="E29" s="11">
        <f t="shared" si="6"/>
        <v>5006046.67</v>
      </c>
      <c r="F29" s="11">
        <f t="shared" ref="F29:K29" si="7">SUM(F27:F28)</f>
        <v>5524514.7528571431</v>
      </c>
      <c r="G29" s="11">
        <f t="shared" si="7"/>
        <v>733229.11312723369</v>
      </c>
      <c r="H29" s="11">
        <f t="shared" si="7"/>
        <v>824401.38999999978</v>
      </c>
      <c r="I29" s="82">
        <f t="shared" ref="I29" si="8">SUM(I27:I28)</f>
        <v>887459.43999999983</v>
      </c>
      <c r="J29" s="11">
        <f t="shared" si="7"/>
        <v>615237.46</v>
      </c>
      <c r="K29" s="11">
        <f t="shared" si="7"/>
        <v>615237.46</v>
      </c>
    </row>
    <row r="30" spans="1:13" s="5" customFormat="1" ht="16.5" customHeight="1" x14ac:dyDescent="0.2">
      <c r="B30" s="3" t="s">
        <v>53</v>
      </c>
      <c r="C30" s="10" t="s">
        <v>60</v>
      </c>
      <c r="D30" s="11">
        <f t="shared" ref="D30:K30" si="9">D26-D29</f>
        <v>-306000</v>
      </c>
      <c r="E30" s="11">
        <f t="shared" si="9"/>
        <v>-328596.91999999993</v>
      </c>
      <c r="F30" s="11">
        <f t="shared" si="9"/>
        <v>-91156.849999999627</v>
      </c>
      <c r="G30" s="11">
        <f t="shared" si="9"/>
        <v>-12098.593138230848</v>
      </c>
      <c r="H30" s="11">
        <f t="shared" si="9"/>
        <v>-30010.229999999981</v>
      </c>
      <c r="I30" s="82">
        <f t="shared" ref="I30" si="10">I26-I29</f>
        <v>-26612.289999999921</v>
      </c>
      <c r="J30" s="11">
        <f t="shared" si="9"/>
        <v>0</v>
      </c>
      <c r="K30" s="11">
        <f t="shared" si="9"/>
        <v>0</v>
      </c>
    </row>
    <row r="31" spans="1:13" ht="16.5" customHeight="1" x14ac:dyDescent="0.2">
      <c r="B31" s="3" t="s">
        <v>54</v>
      </c>
      <c r="C31" s="10" t="s">
        <v>91</v>
      </c>
      <c r="D31" s="11">
        <v>306000</v>
      </c>
      <c r="E31" s="11">
        <v>328596.92</v>
      </c>
      <c r="F31" s="11">
        <v>91156.85</v>
      </c>
      <c r="G31" s="11">
        <f>F31/7.5345</f>
        <v>12098.593138230804</v>
      </c>
      <c r="H31" s="11">
        <v>30010.23</v>
      </c>
      <c r="I31" s="82">
        <v>26612.29</v>
      </c>
      <c r="J31" s="11">
        <f>E32</f>
        <v>0</v>
      </c>
      <c r="K31" s="11">
        <f>J32</f>
        <v>0</v>
      </c>
      <c r="M31" s="23"/>
    </row>
    <row r="32" spans="1:13" s="5" customFormat="1" ht="16.5" customHeight="1" x14ac:dyDescent="0.2">
      <c r="B32" s="3" t="s">
        <v>55</v>
      </c>
      <c r="C32" s="10" t="s">
        <v>61</v>
      </c>
      <c r="D32" s="11">
        <f>SUM(D30:D31)</f>
        <v>0</v>
      </c>
      <c r="E32" s="11">
        <f>SUM(E30:E31)</f>
        <v>0</v>
      </c>
      <c r="F32" s="11">
        <f t="shared" ref="F32:H32" si="11">SUM(F30:F31)</f>
        <v>3.7834979593753815E-10</v>
      </c>
      <c r="G32" s="11">
        <f t="shared" si="11"/>
        <v>-4.3655745685100555E-11</v>
      </c>
      <c r="H32" s="11">
        <f t="shared" si="11"/>
        <v>0</v>
      </c>
      <c r="I32" s="82">
        <f t="shared" ref="I32" si="12">SUM(I30:I31)</f>
        <v>8.0035533756017685E-11</v>
      </c>
      <c r="J32" s="11">
        <f>SUM(J30:J31)</f>
        <v>0</v>
      </c>
      <c r="K32" s="11">
        <f>SUM(K30:K31)</f>
        <v>0</v>
      </c>
    </row>
    <row r="33" spans="1:12" ht="14.25" x14ac:dyDescent="0.2">
      <c r="B33" s="8"/>
      <c r="C33" s="9"/>
      <c r="D33" s="8"/>
      <c r="E33" s="8"/>
      <c r="F33" s="8"/>
      <c r="G33" s="8"/>
      <c r="H33" s="70"/>
      <c r="I33" s="84"/>
      <c r="J33" s="8"/>
    </row>
    <row r="34" spans="1:12" ht="12.75" customHeight="1" x14ac:dyDescent="0.2">
      <c r="B34" s="8"/>
      <c r="C34" s="9"/>
      <c r="D34" s="8"/>
      <c r="E34" s="8"/>
      <c r="F34" s="8"/>
      <c r="G34" s="8"/>
      <c r="H34" s="70"/>
      <c r="I34" s="84"/>
      <c r="J34" s="8"/>
    </row>
    <row r="35" spans="1:12" ht="6" customHeight="1" x14ac:dyDescent="0.2">
      <c r="B35" s="8"/>
      <c r="C35" s="8"/>
      <c r="D35" s="8"/>
      <c r="E35" s="8"/>
      <c r="F35" s="8"/>
      <c r="G35" s="8"/>
      <c r="H35" s="70"/>
      <c r="I35" s="84"/>
      <c r="J35" s="8"/>
    </row>
    <row r="36" spans="1:12" ht="39" customHeight="1" x14ac:dyDescent="0.2">
      <c r="A36" s="114" t="s">
        <v>127</v>
      </c>
      <c r="B36" s="114"/>
      <c r="C36" s="114"/>
      <c r="D36" s="114"/>
      <c r="E36" s="114"/>
      <c r="F36" s="114"/>
      <c r="G36" s="114"/>
      <c r="H36" s="114"/>
      <c r="I36" s="114"/>
      <c r="J36" s="114"/>
      <c r="L36" s="47"/>
    </row>
    <row r="37" spans="1:12" x14ac:dyDescent="0.2">
      <c r="B37" s="115" t="s">
        <v>1</v>
      </c>
      <c r="C37" s="116"/>
      <c r="D37" s="116"/>
      <c r="E37" s="116"/>
      <c r="F37" s="116"/>
      <c r="G37" s="116"/>
      <c r="H37" s="116"/>
      <c r="I37" s="116"/>
      <c r="J37" s="116"/>
      <c r="K37" s="35"/>
      <c r="L37" s="47"/>
    </row>
    <row r="38" spans="1:12" ht="25.5" x14ac:dyDescent="0.2">
      <c r="A38" s="3" t="s">
        <v>16</v>
      </c>
      <c r="B38" s="51" t="s">
        <v>3</v>
      </c>
      <c r="C38" s="51" t="s">
        <v>128</v>
      </c>
      <c r="D38" s="3" t="s">
        <v>99</v>
      </c>
      <c r="E38" s="3" t="s">
        <v>104</v>
      </c>
      <c r="F38" s="3" t="s">
        <v>111</v>
      </c>
      <c r="G38" s="3" t="s">
        <v>110</v>
      </c>
      <c r="H38" s="3" t="s">
        <v>181</v>
      </c>
      <c r="I38" s="81" t="s">
        <v>213</v>
      </c>
      <c r="J38" s="3" t="s">
        <v>100</v>
      </c>
      <c r="K38" s="3" t="s">
        <v>109</v>
      </c>
      <c r="L38" s="47"/>
    </row>
    <row r="39" spans="1:12" x14ac:dyDescent="0.2">
      <c r="A39" s="4"/>
      <c r="B39" s="2"/>
      <c r="C39" s="2"/>
      <c r="D39" s="3" t="s">
        <v>112</v>
      </c>
      <c r="E39" s="3" t="s">
        <v>112</v>
      </c>
      <c r="F39" s="3" t="s">
        <v>112</v>
      </c>
      <c r="G39" s="3" t="s">
        <v>113</v>
      </c>
      <c r="H39" s="3" t="s">
        <v>113</v>
      </c>
      <c r="I39" s="81" t="s">
        <v>113</v>
      </c>
      <c r="J39" s="3" t="s">
        <v>113</v>
      </c>
      <c r="K39" s="3" t="s">
        <v>113</v>
      </c>
      <c r="L39" s="47"/>
    </row>
    <row r="40" spans="1:12" x14ac:dyDescent="0.2">
      <c r="A40" s="4"/>
      <c r="B40" s="2">
        <v>6</v>
      </c>
      <c r="C40" s="2" t="s">
        <v>5</v>
      </c>
      <c r="D40" s="60" t="e">
        <f t="shared" ref="D40:I40" si="13">SUM(D42+D51+D54+D57+D61)</f>
        <v>#REF!</v>
      </c>
      <c r="E40" s="60" t="e">
        <f t="shared" si="13"/>
        <v>#REF!</v>
      </c>
      <c r="F40" s="60">
        <f t="shared" si="13"/>
        <v>5433357.9028571434</v>
      </c>
      <c r="G40" s="60">
        <f t="shared" si="13"/>
        <v>721130.51998900285</v>
      </c>
      <c r="H40" s="60">
        <f t="shared" si="13"/>
        <v>794391.1599999998</v>
      </c>
      <c r="I40" s="85">
        <f t="shared" si="13"/>
        <v>860847.14999999991</v>
      </c>
      <c r="J40" s="60">
        <f t="shared" ref="J40:K40" si="14">SUM(J42+J51+J54+J57+J61)</f>
        <v>615237.46</v>
      </c>
      <c r="K40" s="60">
        <f t="shared" si="14"/>
        <v>615237.46</v>
      </c>
      <c r="L40" s="47"/>
    </row>
    <row r="41" spans="1:12" x14ac:dyDescent="0.2">
      <c r="A41" s="4"/>
      <c r="B41" s="2"/>
      <c r="C41" s="2"/>
      <c r="D41" s="60"/>
      <c r="E41" s="60"/>
      <c r="F41" s="60"/>
      <c r="G41" s="60"/>
      <c r="H41" s="60"/>
      <c r="I41" s="85"/>
      <c r="J41" s="60"/>
      <c r="K41" s="60"/>
      <c r="L41" s="47"/>
    </row>
    <row r="42" spans="1:12" ht="15" customHeight="1" x14ac:dyDescent="0.2">
      <c r="A42" s="4"/>
      <c r="B42" s="2">
        <v>63</v>
      </c>
      <c r="C42" s="2" t="s">
        <v>46</v>
      </c>
      <c r="D42" s="60" t="e">
        <f>SUM(D44:D48)</f>
        <v>#REF!</v>
      </c>
      <c r="E42" s="60" t="e">
        <f>SUM(E44:E48)</f>
        <v>#REF!</v>
      </c>
      <c r="F42" s="60">
        <f>SUM(F44:F48)</f>
        <v>3695595.0928571429</v>
      </c>
      <c r="G42" s="60">
        <f>SUM(G44:G48)</f>
        <v>490489.75948731072</v>
      </c>
      <c r="H42" s="60">
        <f>SUM(H44:H48)</f>
        <v>555668.70999999985</v>
      </c>
      <c r="I42" s="85">
        <f>SUM(I43:I48)</f>
        <v>592245.61999999988</v>
      </c>
      <c r="J42" s="60">
        <f t="shared" ref="J42:K42" si="15">SUM(J44:J48)</f>
        <v>477084.32999999996</v>
      </c>
      <c r="K42" s="60">
        <f t="shared" si="15"/>
        <v>477084.32999999996</v>
      </c>
      <c r="L42" s="47"/>
    </row>
    <row r="43" spans="1:12" ht="15" customHeight="1" x14ac:dyDescent="0.2">
      <c r="A43" s="4">
        <v>62</v>
      </c>
      <c r="B43" s="2"/>
      <c r="C43" s="4" t="s">
        <v>215</v>
      </c>
      <c r="D43" s="60"/>
      <c r="E43" s="60"/>
      <c r="F43" s="60"/>
      <c r="G43" s="60"/>
      <c r="H43" s="60"/>
      <c r="I43" s="85">
        <f>I442</f>
        <v>656</v>
      </c>
      <c r="J43" s="60"/>
      <c r="K43" s="60"/>
      <c r="L43" s="47"/>
    </row>
    <row r="44" spans="1:12" ht="15" customHeight="1" x14ac:dyDescent="0.2">
      <c r="A44" s="4">
        <v>63</v>
      </c>
      <c r="B44" s="4"/>
      <c r="C44" s="4" t="s">
        <v>117</v>
      </c>
      <c r="D44" s="61" t="e">
        <f t="shared" ref="D44:I44" si="16">D317</f>
        <v>#REF!</v>
      </c>
      <c r="E44" s="61" t="e">
        <f t="shared" si="16"/>
        <v>#REF!</v>
      </c>
      <c r="F44" s="61">
        <f t="shared" si="16"/>
        <v>3000</v>
      </c>
      <c r="G44" s="61">
        <f t="shared" si="16"/>
        <v>398.16842524387812</v>
      </c>
      <c r="H44" s="61">
        <f t="shared" si="16"/>
        <v>0</v>
      </c>
      <c r="I44" s="86">
        <f t="shared" si="16"/>
        <v>0</v>
      </c>
      <c r="J44" s="61">
        <f t="shared" ref="J44:K44" si="17">J317</f>
        <v>398.17</v>
      </c>
      <c r="K44" s="61">
        <f t="shared" si="17"/>
        <v>398.17</v>
      </c>
      <c r="L44" s="47"/>
    </row>
    <row r="45" spans="1:12" ht="15" customHeight="1" x14ac:dyDescent="0.2">
      <c r="A45" s="4">
        <v>52</v>
      </c>
      <c r="B45" s="4"/>
      <c r="C45" s="4" t="s">
        <v>199</v>
      </c>
      <c r="D45" s="61"/>
      <c r="E45" s="61"/>
      <c r="F45" s="61"/>
      <c r="G45" s="61"/>
      <c r="H45" s="61">
        <f>H447+H449</f>
        <v>1954.62</v>
      </c>
      <c r="I45" s="86">
        <f>I447+I449</f>
        <v>1954.62</v>
      </c>
      <c r="J45" s="61"/>
      <c r="K45" s="61"/>
      <c r="L45" s="47"/>
    </row>
    <row r="46" spans="1:12" x14ac:dyDescent="0.2">
      <c r="A46" s="4">
        <v>53</v>
      </c>
      <c r="B46" s="4"/>
      <c r="C46" s="4" t="s">
        <v>118</v>
      </c>
      <c r="D46" s="61">
        <f>D166+D301+D305+D279+D282+D438</f>
        <v>3263250</v>
      </c>
      <c r="E46" s="61">
        <f>E166+E301+E305+E279+E282+E438</f>
        <v>3392750</v>
      </c>
      <c r="F46" s="61">
        <f>F166+F279+F282+F323+F438</f>
        <v>3356750</v>
      </c>
      <c r="G46" s="61">
        <f>G166+G279+G282+G323+G438</f>
        <v>445517.287145796</v>
      </c>
      <c r="H46" s="61">
        <f>H166+H379+H279+H282+H323+H384+H438</f>
        <v>537452.10999999987</v>
      </c>
      <c r="I46" s="86">
        <f>I166+I379+I279+I282+I323+I384+I438</f>
        <v>572908.86999999988</v>
      </c>
      <c r="J46" s="61">
        <f>J166+J279+J282+J323+J438</f>
        <v>445517.27999999997</v>
      </c>
      <c r="K46" s="61">
        <f>K166+K279+K282+K323+K438</f>
        <v>445517.27999999997</v>
      </c>
      <c r="L46" s="47"/>
    </row>
    <row r="47" spans="1:12" x14ac:dyDescent="0.2">
      <c r="A47" s="4">
        <v>55</v>
      </c>
      <c r="B47" s="4"/>
      <c r="C47" s="4" t="s">
        <v>119</v>
      </c>
      <c r="D47" s="61">
        <f t="shared" ref="D47:K47" si="18">D223+D227+D258+D249+D273+D287+D297+D310+D429</f>
        <v>150400</v>
      </c>
      <c r="E47" s="61">
        <f t="shared" si="18"/>
        <v>170400</v>
      </c>
      <c r="F47" s="61">
        <f t="shared" si="18"/>
        <v>242341.94285714289</v>
      </c>
      <c r="G47" s="61">
        <f t="shared" si="18"/>
        <v>32164.303252656828</v>
      </c>
      <c r="H47" s="61">
        <f t="shared" si="18"/>
        <v>16261.98</v>
      </c>
      <c r="I47" s="86">
        <f>I178+I232+I223+I227+I258+I249+I273+I287+I297+I310+I429</f>
        <v>16726.13</v>
      </c>
      <c r="J47" s="61">
        <f t="shared" si="18"/>
        <v>31168.879999999997</v>
      </c>
      <c r="K47" s="61">
        <f t="shared" si="18"/>
        <v>31168.879999999997</v>
      </c>
      <c r="L47" s="47"/>
    </row>
    <row r="48" spans="1:12" x14ac:dyDescent="0.2">
      <c r="A48" s="4">
        <v>51</v>
      </c>
      <c r="B48" s="4"/>
      <c r="C48" s="4" t="s">
        <v>120</v>
      </c>
      <c r="D48" s="61">
        <f>D465+D474</f>
        <v>117236.86</v>
      </c>
      <c r="E48" s="61">
        <f>E465+E474</f>
        <v>63500</v>
      </c>
      <c r="F48" s="61">
        <f>F474</f>
        <v>93503.15</v>
      </c>
      <c r="G48" s="61">
        <f>G474</f>
        <v>12410.000663614041</v>
      </c>
      <c r="H48" s="61"/>
      <c r="I48" s="86"/>
      <c r="J48" s="61">
        <f t="shared" ref="J48:K48" si="19">J474</f>
        <v>0</v>
      </c>
      <c r="K48" s="61">
        <f t="shared" si="19"/>
        <v>0</v>
      </c>
      <c r="L48" s="47"/>
    </row>
    <row r="49" spans="1:14" hidden="1" x14ac:dyDescent="0.2">
      <c r="A49" s="4"/>
      <c r="B49" s="4">
        <v>638</v>
      </c>
      <c r="C49" s="4" t="s">
        <v>47</v>
      </c>
      <c r="D49" s="61">
        <f>D328+D465+D474</f>
        <v>117236.86</v>
      </c>
      <c r="E49" s="61">
        <f>E328+E465+E474</f>
        <v>63500</v>
      </c>
      <c r="F49" s="61">
        <f>F328</f>
        <v>0</v>
      </c>
      <c r="G49" s="61">
        <f>G328</f>
        <v>0</v>
      </c>
      <c r="H49" s="61">
        <f>H328</f>
        <v>0</v>
      </c>
      <c r="I49" s="86">
        <f>I328</f>
        <v>0</v>
      </c>
      <c r="J49" s="60"/>
      <c r="K49" s="60"/>
      <c r="L49" s="47"/>
    </row>
    <row r="50" spans="1:14" x14ac:dyDescent="0.2">
      <c r="A50" s="4"/>
      <c r="B50" s="2"/>
      <c r="C50" s="2"/>
      <c r="D50" s="61"/>
      <c r="E50" s="61"/>
      <c r="F50" s="61"/>
      <c r="G50" s="61"/>
      <c r="H50" s="61"/>
      <c r="I50" s="86"/>
      <c r="J50" s="62"/>
      <c r="K50" s="62"/>
      <c r="L50" s="47"/>
    </row>
    <row r="51" spans="1:14" x14ac:dyDescent="0.2">
      <c r="A51" s="4"/>
      <c r="B51" s="2">
        <v>64</v>
      </c>
      <c r="C51" s="2" t="s">
        <v>7</v>
      </c>
      <c r="D51" s="60">
        <f t="shared" ref="D51:I51" si="20">D52</f>
        <v>150</v>
      </c>
      <c r="E51" s="60">
        <f t="shared" si="20"/>
        <v>150</v>
      </c>
      <c r="F51" s="60">
        <f t="shared" si="20"/>
        <v>40</v>
      </c>
      <c r="G51" s="60">
        <f t="shared" si="20"/>
        <v>5.3089123365850419</v>
      </c>
      <c r="H51" s="60">
        <f t="shared" si="20"/>
        <v>5.31</v>
      </c>
      <c r="I51" s="85">
        <f t="shared" si="20"/>
        <v>5.31</v>
      </c>
      <c r="J51" s="60">
        <v>5.31</v>
      </c>
      <c r="K51" s="60">
        <f>J51</f>
        <v>5.31</v>
      </c>
      <c r="L51" s="47"/>
    </row>
    <row r="52" spans="1:14" x14ac:dyDescent="0.2">
      <c r="A52" s="4">
        <v>32</v>
      </c>
      <c r="B52" s="4"/>
      <c r="C52" s="4" t="s">
        <v>121</v>
      </c>
      <c r="D52" s="61">
        <v>150</v>
      </c>
      <c r="E52" s="61">
        <v>150</v>
      </c>
      <c r="F52" s="61">
        <v>40</v>
      </c>
      <c r="G52" s="36">
        <f>F52/7.5345</f>
        <v>5.3089123365850419</v>
      </c>
      <c r="H52" s="36">
        <v>5.31</v>
      </c>
      <c r="I52" s="87">
        <v>5.31</v>
      </c>
      <c r="J52" s="61">
        <v>5.31</v>
      </c>
      <c r="K52" s="61">
        <f>J52</f>
        <v>5.31</v>
      </c>
      <c r="L52" s="47"/>
    </row>
    <row r="53" spans="1:14" x14ac:dyDescent="0.2">
      <c r="A53" s="4"/>
      <c r="B53" s="4"/>
      <c r="C53" s="4"/>
      <c r="D53" s="61"/>
      <c r="E53" s="61"/>
      <c r="F53" s="61"/>
      <c r="G53" s="61"/>
      <c r="H53" s="61"/>
      <c r="I53" s="86"/>
      <c r="J53" s="61"/>
      <c r="K53" s="61"/>
      <c r="L53" s="47"/>
    </row>
    <row r="54" spans="1:14" x14ac:dyDescent="0.2">
      <c r="A54" s="4"/>
      <c r="B54" s="2">
        <v>65</v>
      </c>
      <c r="C54" s="2" t="s">
        <v>49</v>
      </c>
      <c r="D54" s="60">
        <f t="shared" ref="D54:I54" si="21">D55</f>
        <v>132600</v>
      </c>
      <c r="E54" s="60">
        <f t="shared" si="21"/>
        <v>132600</v>
      </c>
      <c r="F54" s="60">
        <f t="shared" si="21"/>
        <v>165815.6</v>
      </c>
      <c r="G54" s="60">
        <f t="shared" si="21"/>
        <v>22007.512110956268</v>
      </c>
      <c r="H54" s="60">
        <f t="shared" si="21"/>
        <v>15595.47</v>
      </c>
      <c r="I54" s="85">
        <f t="shared" si="21"/>
        <v>10582.45</v>
      </c>
      <c r="J54" s="60">
        <f>J241+J245+J218</f>
        <v>24007.51</v>
      </c>
      <c r="K54" s="60">
        <f>K241+K245+K218</f>
        <v>24007.51</v>
      </c>
      <c r="L54" s="47"/>
    </row>
    <row r="55" spans="1:14" ht="14.25" customHeight="1" x14ac:dyDescent="0.2">
      <c r="A55" s="4">
        <v>47</v>
      </c>
      <c r="B55" s="4"/>
      <c r="C55" s="4" t="s">
        <v>122</v>
      </c>
      <c r="D55" s="61">
        <f t="shared" ref="D55:K55" si="22">D218+D240</f>
        <v>132600</v>
      </c>
      <c r="E55" s="61">
        <f t="shared" si="22"/>
        <v>132600</v>
      </c>
      <c r="F55" s="61">
        <f t="shared" si="22"/>
        <v>165815.6</v>
      </c>
      <c r="G55" s="61">
        <f t="shared" si="22"/>
        <v>22007.512110956268</v>
      </c>
      <c r="H55" s="61">
        <f t="shared" si="22"/>
        <v>15595.47</v>
      </c>
      <c r="I55" s="86">
        <f t="shared" ref="I55" si="23">I218+I240</f>
        <v>10582.45</v>
      </c>
      <c r="J55" s="61">
        <f t="shared" si="22"/>
        <v>24007.51</v>
      </c>
      <c r="K55" s="61">
        <f t="shared" si="22"/>
        <v>24007.51</v>
      </c>
      <c r="L55" s="47"/>
    </row>
    <row r="56" spans="1:14" x14ac:dyDescent="0.2">
      <c r="A56" s="4"/>
      <c r="B56" s="4"/>
      <c r="C56" s="4"/>
      <c r="D56" s="61"/>
      <c r="E56" s="61"/>
      <c r="F56" s="61"/>
      <c r="G56" s="61"/>
      <c r="H56" s="61"/>
      <c r="I56" s="86"/>
      <c r="J56" s="61"/>
      <c r="K56" s="61"/>
      <c r="L56" s="47"/>
    </row>
    <row r="57" spans="1:14" x14ac:dyDescent="0.2">
      <c r="A57" s="4"/>
      <c r="B57" s="2">
        <v>66</v>
      </c>
      <c r="C57" s="2" t="s">
        <v>48</v>
      </c>
      <c r="D57" s="60">
        <f t="shared" ref="D57:I57" si="24">SUM(D58:D59)</f>
        <v>69850</v>
      </c>
      <c r="E57" s="60">
        <f t="shared" si="24"/>
        <v>71700</v>
      </c>
      <c r="F57" s="60">
        <f t="shared" si="24"/>
        <v>54700</v>
      </c>
      <c r="G57" s="60">
        <f t="shared" si="24"/>
        <v>7259.9376202800449</v>
      </c>
      <c r="H57" s="60">
        <f t="shared" si="24"/>
        <v>7259.94</v>
      </c>
      <c r="I57" s="85">
        <f t="shared" si="24"/>
        <v>17965</v>
      </c>
      <c r="J57" s="60">
        <v>9496.31</v>
      </c>
      <c r="K57" s="60">
        <f>J57</f>
        <v>9496.31</v>
      </c>
      <c r="L57" s="47"/>
    </row>
    <row r="58" spans="1:14" x14ac:dyDescent="0.2">
      <c r="A58" s="4">
        <v>32</v>
      </c>
      <c r="B58" s="4"/>
      <c r="C58" s="4" t="s">
        <v>121</v>
      </c>
      <c r="D58" s="61">
        <v>69850</v>
      </c>
      <c r="E58" s="61">
        <v>71700</v>
      </c>
      <c r="F58" s="61">
        <v>54700</v>
      </c>
      <c r="G58" s="36">
        <f>F58/7.5345</f>
        <v>7259.9376202800449</v>
      </c>
      <c r="H58" s="36">
        <v>7259.94</v>
      </c>
      <c r="I58" s="87">
        <v>17965</v>
      </c>
      <c r="J58" s="61">
        <v>9496.31</v>
      </c>
      <c r="K58" s="61">
        <v>9496.31</v>
      </c>
      <c r="L58" s="47"/>
    </row>
    <row r="59" spans="1:14" hidden="1" x14ac:dyDescent="0.2">
      <c r="A59" s="4"/>
      <c r="B59" s="4">
        <v>663</v>
      </c>
      <c r="C59" s="4" t="s">
        <v>81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86">
        <v>0</v>
      </c>
      <c r="J59" s="60"/>
      <c r="K59" s="60"/>
      <c r="L59" s="47"/>
    </row>
    <row r="60" spans="1:14" x14ac:dyDescent="0.2">
      <c r="A60" s="4"/>
      <c r="B60" s="4"/>
      <c r="C60" s="4"/>
      <c r="D60" s="61"/>
      <c r="E60" s="61"/>
      <c r="F60" s="61"/>
      <c r="G60" s="61"/>
      <c r="H60" s="61"/>
      <c r="I60" s="86"/>
      <c r="J60" s="60"/>
      <c r="K60" s="60"/>
      <c r="L60" s="47"/>
    </row>
    <row r="61" spans="1:14" x14ac:dyDescent="0.2">
      <c r="A61" s="4"/>
      <c r="B61" s="2">
        <v>67</v>
      </c>
      <c r="C61" s="2" t="s">
        <v>6</v>
      </c>
      <c r="D61" s="60">
        <f>SUM(D62:D63)</f>
        <v>638445.64</v>
      </c>
      <c r="E61" s="60">
        <f>SUM(E62:E63)</f>
        <v>833349.75</v>
      </c>
      <c r="F61" s="60">
        <f>SUM(F62:F64)</f>
        <v>1517207.21</v>
      </c>
      <c r="G61" s="60">
        <f>SUM(G62:G64)</f>
        <v>201368.0018581193</v>
      </c>
      <c r="H61" s="60">
        <f>SUM(H62:H64)</f>
        <v>215861.73</v>
      </c>
      <c r="I61" s="85">
        <f>SUM(I62:I64)</f>
        <v>240048.77000000002</v>
      </c>
      <c r="J61" s="60">
        <f t="shared" ref="J61:K61" si="25">SUM(J62:J64)</f>
        <v>104644</v>
      </c>
      <c r="K61" s="60">
        <f t="shared" si="25"/>
        <v>104644</v>
      </c>
      <c r="L61" s="47"/>
    </row>
    <row r="62" spans="1:14" x14ac:dyDescent="0.2">
      <c r="A62" s="4">
        <v>11</v>
      </c>
      <c r="B62" s="4"/>
      <c r="C62" s="4" t="s">
        <v>123</v>
      </c>
      <c r="D62" s="61">
        <f>D185+D194+D372</f>
        <v>138451.64000000001</v>
      </c>
      <c r="E62" s="61">
        <f>E185+E194+E372</f>
        <v>187161.5</v>
      </c>
      <c r="F62" s="61">
        <f>F185+F194+F372+F434+F465</f>
        <v>214755.86</v>
      </c>
      <c r="G62" s="61">
        <f>G185+G194+G372+G434+G465</f>
        <v>28503.000862698256</v>
      </c>
      <c r="H62" s="61">
        <f>H185+H194+H212+H372+H434+H465</f>
        <v>37633.410000000003</v>
      </c>
      <c r="I62" s="86">
        <f>I185+I194+I212+I372+I434+I465+I484</f>
        <v>39730.980000000003</v>
      </c>
      <c r="J62" s="61">
        <f>J185+J194+J372+J434+J465</f>
        <v>24189</v>
      </c>
      <c r="K62" s="61">
        <f>K185+K194+K372+K434+K465</f>
        <v>24189</v>
      </c>
      <c r="L62" s="47"/>
      <c r="N62" s="21"/>
    </row>
    <row r="63" spans="1:14" x14ac:dyDescent="0.2">
      <c r="A63" s="4">
        <v>48</v>
      </c>
      <c r="B63" s="63"/>
      <c r="C63" s="4" t="s">
        <v>124</v>
      </c>
      <c r="D63" s="61">
        <f>D136+D146+D396</f>
        <v>499994</v>
      </c>
      <c r="E63" s="61">
        <f>E136+E146+E396</f>
        <v>646188.25</v>
      </c>
      <c r="F63" s="61">
        <f>F136+F146+F396</f>
        <v>1208948.2</v>
      </c>
      <c r="G63" s="61">
        <f>G136+G146+G396</f>
        <v>160455.00033180701</v>
      </c>
      <c r="H63" s="61">
        <f>H136+H146+H396+H403</f>
        <v>165818.32</v>
      </c>
      <c r="I63" s="86">
        <f>I136+I146+I396+I403</f>
        <v>182727.41</v>
      </c>
      <c r="J63" s="61">
        <f>J136+J146+J396</f>
        <v>80455</v>
      </c>
      <c r="K63" s="61">
        <f>K136+K146+K396</f>
        <v>80455</v>
      </c>
      <c r="L63" s="47"/>
      <c r="N63" s="21"/>
    </row>
    <row r="64" spans="1:14" x14ac:dyDescent="0.2">
      <c r="A64" s="4">
        <v>51</v>
      </c>
      <c r="B64" s="63"/>
      <c r="C64" s="4" t="s">
        <v>125</v>
      </c>
      <c r="D64" s="61"/>
      <c r="E64" s="61"/>
      <c r="F64" s="61">
        <f t="shared" ref="F64:K64" si="26">F474</f>
        <v>93503.15</v>
      </c>
      <c r="G64" s="61">
        <f t="shared" si="26"/>
        <v>12410.000663614041</v>
      </c>
      <c r="H64" s="61">
        <f t="shared" si="26"/>
        <v>12410.000000000002</v>
      </c>
      <c r="I64" s="86">
        <f>I474+I494</f>
        <v>17590.379999999997</v>
      </c>
      <c r="J64" s="61">
        <f t="shared" si="26"/>
        <v>0</v>
      </c>
      <c r="K64" s="61">
        <f t="shared" si="26"/>
        <v>0</v>
      </c>
      <c r="L64" s="47"/>
      <c r="N64" s="21"/>
    </row>
    <row r="65" spans="1:14" x14ac:dyDescent="0.2">
      <c r="A65" s="4"/>
      <c r="B65" s="22"/>
      <c r="C65" s="4"/>
      <c r="D65" s="61"/>
      <c r="E65" s="61"/>
      <c r="F65" s="61"/>
      <c r="G65" s="61"/>
      <c r="H65" s="61"/>
      <c r="I65" s="86"/>
      <c r="J65" s="60"/>
      <c r="K65" s="60"/>
      <c r="L65" s="47"/>
    </row>
    <row r="66" spans="1:14" ht="12.75" customHeight="1" x14ac:dyDescent="0.2">
      <c r="A66" s="4"/>
      <c r="B66" s="117" t="s">
        <v>174</v>
      </c>
      <c r="C66" s="118"/>
      <c r="D66" s="60" t="e">
        <f t="shared" ref="D66:I66" si="27">D40</f>
        <v>#REF!</v>
      </c>
      <c r="E66" s="60" t="e">
        <f t="shared" si="27"/>
        <v>#REF!</v>
      </c>
      <c r="F66" s="60">
        <f t="shared" si="27"/>
        <v>5433357.9028571434</v>
      </c>
      <c r="G66" s="60">
        <f t="shared" si="27"/>
        <v>721130.51998900285</v>
      </c>
      <c r="H66" s="60">
        <f t="shared" si="27"/>
        <v>794391.1599999998</v>
      </c>
      <c r="I66" s="85">
        <f t="shared" si="27"/>
        <v>860847.14999999991</v>
      </c>
      <c r="J66" s="60">
        <f t="shared" ref="J66:K66" si="28">J40</f>
        <v>615237.46</v>
      </c>
      <c r="K66" s="60">
        <f t="shared" si="28"/>
        <v>615237.46</v>
      </c>
      <c r="L66" s="47"/>
      <c r="M66" s="23"/>
      <c r="N66" s="23"/>
    </row>
    <row r="67" spans="1:14" ht="12.75" customHeight="1" x14ac:dyDescent="0.2">
      <c r="A67" s="4"/>
      <c r="B67" s="64"/>
      <c r="C67" s="65"/>
      <c r="D67" s="60"/>
      <c r="E67" s="60"/>
      <c r="F67" s="60"/>
      <c r="G67" s="60"/>
      <c r="H67" s="60"/>
      <c r="I67" s="85"/>
      <c r="J67" s="60"/>
      <c r="K67" s="60"/>
      <c r="L67" s="47"/>
      <c r="M67" s="23"/>
      <c r="N67" s="23"/>
    </row>
    <row r="68" spans="1:14" ht="12.75" customHeight="1" x14ac:dyDescent="0.2">
      <c r="A68" s="4"/>
      <c r="B68" s="2">
        <v>3</v>
      </c>
      <c r="C68" s="2" t="s">
        <v>129</v>
      </c>
      <c r="D68" s="60" t="e">
        <f>SUM(D70+D77+D88+D102+#REF!)</f>
        <v>#REF!</v>
      </c>
      <c r="E68" s="60" t="e">
        <f>SUM(E70+E77+E88+E102+#REF!)</f>
        <v>#REF!</v>
      </c>
      <c r="F68" s="60">
        <f>SUM(F70+F77+F88+F93)</f>
        <v>5323357.1628571432</v>
      </c>
      <c r="G68" s="60">
        <f t="shared" ref="G68:K68" si="29">SUM(G70+G77+G88+G93)</f>
        <v>706530.91284851579</v>
      </c>
      <c r="H68" s="60">
        <f>SUM(H70+H77+H88+H93+H97)</f>
        <v>791900.90999999992</v>
      </c>
      <c r="I68" s="85">
        <f>SUM(I70+I77+I88+I93+I97)</f>
        <v>853456.04999999981</v>
      </c>
      <c r="J68" s="60">
        <f t="shared" si="29"/>
        <v>610836.69000000006</v>
      </c>
      <c r="K68" s="60">
        <f t="shared" si="29"/>
        <v>610836.69000000006</v>
      </c>
      <c r="L68" s="47"/>
      <c r="M68" s="23"/>
      <c r="N68" s="23"/>
    </row>
    <row r="69" spans="1:14" ht="12.75" customHeight="1" x14ac:dyDescent="0.2">
      <c r="A69" s="4"/>
      <c r="B69" s="2"/>
      <c r="C69" s="2"/>
      <c r="D69" s="60"/>
      <c r="E69" s="60"/>
      <c r="F69" s="60"/>
      <c r="G69" s="60"/>
      <c r="H69" s="60"/>
      <c r="I69" s="85"/>
      <c r="J69" s="60"/>
      <c r="K69" s="60"/>
      <c r="L69" s="47"/>
      <c r="M69" s="23"/>
      <c r="N69" s="23"/>
    </row>
    <row r="70" spans="1:14" ht="12.75" customHeight="1" x14ac:dyDescent="0.2">
      <c r="A70" s="4"/>
      <c r="B70" s="2">
        <v>31</v>
      </c>
      <c r="C70" s="2" t="s">
        <v>17</v>
      </c>
      <c r="D70" s="60">
        <f>SUM(D71:D74)</f>
        <v>3158175</v>
      </c>
      <c r="E70" s="60">
        <f t="shared" ref="E70" si="30">SUM(E71:E74)</f>
        <v>3217253.28</v>
      </c>
      <c r="F70" s="60">
        <f>SUM(F71:F75)</f>
        <v>3333894.1328571429</v>
      </c>
      <c r="G70" s="60">
        <f t="shared" ref="G70:K70" si="31">SUM(G71:G75)</f>
        <v>442483.79226984439</v>
      </c>
      <c r="H70" s="60">
        <f t="shared" si="31"/>
        <v>498069.52</v>
      </c>
      <c r="I70" s="85">
        <f t="shared" ref="I70" si="32">SUM(I71:I75)</f>
        <v>538881.78</v>
      </c>
      <c r="J70" s="60">
        <f t="shared" si="31"/>
        <v>426688.85000000003</v>
      </c>
      <c r="K70" s="60">
        <f t="shared" si="31"/>
        <v>426688.85000000003</v>
      </c>
      <c r="L70" s="47"/>
      <c r="M70" s="23"/>
      <c r="N70" s="23"/>
    </row>
    <row r="71" spans="1:14" ht="12.75" customHeight="1" x14ac:dyDescent="0.2">
      <c r="A71" s="4">
        <v>11</v>
      </c>
      <c r="B71" s="4"/>
      <c r="C71" s="4" t="s">
        <v>123</v>
      </c>
      <c r="D71" s="61">
        <f>E373+D466</f>
        <v>20880</v>
      </c>
      <c r="E71" s="61">
        <f>F373+E466</f>
        <v>26454.6</v>
      </c>
      <c r="F71" s="61">
        <f>F373+F466</f>
        <v>30503.839999999997</v>
      </c>
      <c r="G71" s="61">
        <f>G373+G466</f>
        <v>4048.5553122304063</v>
      </c>
      <c r="H71" s="61">
        <f>H373+H466</f>
        <v>1924.55</v>
      </c>
      <c r="I71" s="86">
        <f>I373+I466+I485</f>
        <v>2888.4199999999996</v>
      </c>
      <c r="J71" s="61">
        <f>J373+J466</f>
        <v>0</v>
      </c>
      <c r="K71" s="61">
        <f>K373+K466</f>
        <v>0</v>
      </c>
      <c r="L71" s="47"/>
      <c r="M71" s="23"/>
      <c r="N71" s="23"/>
    </row>
    <row r="72" spans="1:14" ht="12.75" customHeight="1" x14ac:dyDescent="0.2">
      <c r="A72" s="4">
        <v>47</v>
      </c>
      <c r="B72" s="4"/>
      <c r="C72" s="4" t="s">
        <v>122</v>
      </c>
      <c r="D72" s="61">
        <f t="shared" ref="D72:K72" si="33">D241</f>
        <v>44000</v>
      </c>
      <c r="E72" s="61">
        <f t="shared" si="33"/>
        <v>44000</v>
      </c>
      <c r="F72" s="61">
        <f t="shared" si="33"/>
        <v>64420</v>
      </c>
      <c r="G72" s="61">
        <f t="shared" si="33"/>
        <v>8550.0033180702103</v>
      </c>
      <c r="H72" s="61">
        <f t="shared" si="33"/>
        <v>8550.02</v>
      </c>
      <c r="I72" s="86">
        <f t="shared" ref="I72" si="34">I241</f>
        <v>6990.5</v>
      </c>
      <c r="J72" s="61">
        <f t="shared" si="33"/>
        <v>8550</v>
      </c>
      <c r="K72" s="61">
        <f t="shared" si="33"/>
        <v>8550</v>
      </c>
      <c r="L72" s="47"/>
      <c r="M72" s="23"/>
      <c r="N72" s="23"/>
    </row>
    <row r="73" spans="1:14" ht="12.75" customHeight="1" x14ac:dyDescent="0.2">
      <c r="A73" s="4">
        <v>51</v>
      </c>
      <c r="B73" s="63"/>
      <c r="C73" s="4" t="s">
        <v>125</v>
      </c>
      <c r="D73" s="61">
        <f>D475</f>
        <v>89545</v>
      </c>
      <c r="E73" s="61">
        <f t="shared" ref="E73:K73" si="35">E475</f>
        <v>51548.68</v>
      </c>
      <c r="F73" s="61">
        <f t="shared" si="35"/>
        <v>88503.15</v>
      </c>
      <c r="G73" s="61">
        <f t="shared" si="35"/>
        <v>11746.386621540911</v>
      </c>
      <c r="H73" s="61">
        <f t="shared" si="35"/>
        <v>11746.390000000001</v>
      </c>
      <c r="I73" s="86">
        <f>I475+I495</f>
        <v>16458.259999999998</v>
      </c>
      <c r="J73" s="61">
        <f t="shared" si="35"/>
        <v>0</v>
      </c>
      <c r="K73" s="61">
        <f t="shared" si="35"/>
        <v>0</v>
      </c>
      <c r="L73" s="47"/>
      <c r="M73" s="23"/>
      <c r="N73" s="23"/>
    </row>
    <row r="74" spans="1:14" ht="12.75" customHeight="1" x14ac:dyDescent="0.2">
      <c r="A74" s="4">
        <v>53</v>
      </c>
      <c r="B74" s="4"/>
      <c r="C74" s="4" t="s">
        <v>118</v>
      </c>
      <c r="D74" s="61">
        <f t="shared" ref="D74:K74" si="36">D167</f>
        <v>3003750</v>
      </c>
      <c r="E74" s="61">
        <f t="shared" si="36"/>
        <v>3095250</v>
      </c>
      <c r="F74" s="61">
        <f t="shared" si="36"/>
        <v>3095250</v>
      </c>
      <c r="G74" s="61">
        <f t="shared" si="36"/>
        <v>410810.27274537127</v>
      </c>
      <c r="H74" s="61">
        <f t="shared" si="36"/>
        <v>468520</v>
      </c>
      <c r="I74" s="86">
        <f t="shared" ref="I74" si="37">I167</f>
        <v>503449.01</v>
      </c>
      <c r="J74" s="61">
        <f t="shared" si="36"/>
        <v>410810.27</v>
      </c>
      <c r="K74" s="61">
        <f t="shared" si="36"/>
        <v>410810.27</v>
      </c>
      <c r="L74" s="47"/>
      <c r="M74" s="23"/>
      <c r="N74" s="23"/>
    </row>
    <row r="75" spans="1:14" ht="12.75" customHeight="1" x14ac:dyDescent="0.2">
      <c r="A75" s="4">
        <v>55</v>
      </c>
      <c r="B75" s="4"/>
      <c r="C75" s="4" t="s">
        <v>119</v>
      </c>
      <c r="D75" s="61"/>
      <c r="E75" s="61"/>
      <c r="F75" s="61">
        <f>F250+F259</f>
        <v>55217.142857142855</v>
      </c>
      <c r="G75" s="61">
        <f t="shared" ref="G75:K75" si="38">G250+G259</f>
        <v>7328.5742726316093</v>
      </c>
      <c r="H75" s="61">
        <f t="shared" si="38"/>
        <v>7328.5599999999995</v>
      </c>
      <c r="I75" s="86">
        <f>I178+I233+I250+I259</f>
        <v>9095.59</v>
      </c>
      <c r="J75" s="61">
        <f t="shared" si="38"/>
        <v>7328.58</v>
      </c>
      <c r="K75" s="61">
        <f t="shared" si="38"/>
        <v>7328.58</v>
      </c>
      <c r="L75" s="47"/>
      <c r="M75" s="23"/>
      <c r="N75" s="23"/>
    </row>
    <row r="76" spans="1:14" ht="12.75" customHeight="1" x14ac:dyDescent="0.2">
      <c r="A76" s="4"/>
      <c r="B76" s="4"/>
      <c r="C76" s="4"/>
      <c r="D76" s="61"/>
      <c r="E76" s="61"/>
      <c r="F76" s="61"/>
      <c r="G76" s="61"/>
      <c r="H76" s="61"/>
      <c r="I76" s="86"/>
      <c r="J76" s="60"/>
      <c r="K76" s="60"/>
      <c r="L76" s="47"/>
      <c r="M76" s="23"/>
      <c r="N76" s="23"/>
    </row>
    <row r="77" spans="1:14" ht="12.75" customHeight="1" x14ac:dyDescent="0.2">
      <c r="A77" s="4"/>
      <c r="B77" s="2">
        <v>32</v>
      </c>
      <c r="C77" s="2" t="s">
        <v>11</v>
      </c>
      <c r="D77" s="60">
        <f>SUM(D78:D86)</f>
        <v>0</v>
      </c>
      <c r="E77" s="60">
        <f t="shared" ref="E77" si="39">SUM(E78:E86)</f>
        <v>0</v>
      </c>
      <c r="F77" s="60">
        <f>SUM(F78:F86)</f>
        <v>1444375.1</v>
      </c>
      <c r="G77" s="60">
        <f t="shared" ref="G77:K77" si="40">SUM(G78:G86)</f>
        <v>191701.51967615631</v>
      </c>
      <c r="H77" s="60">
        <f t="shared" si="40"/>
        <v>221017.81999999995</v>
      </c>
      <c r="I77" s="85">
        <f t="shared" ref="I77" si="41">SUM(I78:I86)</f>
        <v>228904.40999999997</v>
      </c>
      <c r="J77" s="60">
        <f t="shared" si="40"/>
        <v>111802.25</v>
      </c>
      <c r="K77" s="60">
        <f t="shared" si="40"/>
        <v>111802.25</v>
      </c>
      <c r="L77" s="47"/>
      <c r="M77" s="23"/>
      <c r="N77" s="23"/>
    </row>
    <row r="78" spans="1:14" ht="12.75" customHeight="1" x14ac:dyDescent="0.2">
      <c r="A78" s="4">
        <v>11</v>
      </c>
      <c r="B78" s="4"/>
      <c r="C78" s="4" t="s">
        <v>123</v>
      </c>
      <c r="D78" s="61" t="s">
        <v>130</v>
      </c>
      <c r="E78" s="61"/>
      <c r="F78" s="61">
        <f>F185+F470</f>
        <v>182594.43</v>
      </c>
      <c r="G78" s="61">
        <f>G185+G470</f>
        <v>24234.445550467848</v>
      </c>
      <c r="H78" s="61">
        <f>H185+H213+H470+H376</f>
        <v>35488.86</v>
      </c>
      <c r="I78" s="86">
        <f>I185+I213+I470+I376+I489</f>
        <v>36622.560000000005</v>
      </c>
      <c r="J78" s="61">
        <f>J185+J470</f>
        <v>23969</v>
      </c>
      <c r="K78" s="61">
        <f>K185+K470</f>
        <v>23969</v>
      </c>
      <c r="L78" s="47"/>
      <c r="M78" s="23"/>
      <c r="N78" s="23"/>
    </row>
    <row r="79" spans="1:14" ht="12.75" customHeight="1" x14ac:dyDescent="0.2">
      <c r="A79" s="4">
        <v>32</v>
      </c>
      <c r="B79" s="4"/>
      <c r="C79" s="4" t="s">
        <v>121</v>
      </c>
      <c r="D79" s="61"/>
      <c r="E79" s="61"/>
      <c r="F79" s="61">
        <f>F155</f>
        <v>70900</v>
      </c>
      <c r="G79" s="61">
        <f t="shared" ref="G79:K79" si="42">G155</f>
        <v>9410.0471165969866</v>
      </c>
      <c r="H79" s="61">
        <f t="shared" si="42"/>
        <v>11025.519999999999</v>
      </c>
      <c r="I79" s="86">
        <f t="shared" ref="I79" si="43">I155</f>
        <v>17850</v>
      </c>
      <c r="J79" s="61">
        <f t="shared" si="42"/>
        <v>9435.26</v>
      </c>
      <c r="K79" s="61">
        <f t="shared" si="42"/>
        <v>9435.26</v>
      </c>
      <c r="L79" s="47"/>
      <c r="M79" s="23"/>
      <c r="N79" s="23"/>
    </row>
    <row r="80" spans="1:14" ht="12.75" customHeight="1" x14ac:dyDescent="0.2">
      <c r="A80" s="4">
        <v>47</v>
      </c>
      <c r="B80" s="4"/>
      <c r="C80" s="4" t="s">
        <v>122</v>
      </c>
      <c r="D80" s="61"/>
      <c r="E80" s="61"/>
      <c r="F80" s="61">
        <f t="shared" ref="F80:K80" si="44">F218+F245</f>
        <v>101395.6</v>
      </c>
      <c r="G80" s="61">
        <f t="shared" si="44"/>
        <v>13457.508792886056</v>
      </c>
      <c r="H80" s="61">
        <f t="shared" si="44"/>
        <v>7045.45</v>
      </c>
      <c r="I80" s="86">
        <f t="shared" si="44"/>
        <v>3591.95</v>
      </c>
      <c r="J80" s="61">
        <f t="shared" si="44"/>
        <v>15457.509999999998</v>
      </c>
      <c r="K80" s="61">
        <f t="shared" si="44"/>
        <v>15457.509999999998</v>
      </c>
      <c r="L80" s="47"/>
      <c r="M80" s="23"/>
      <c r="N80" s="23"/>
    </row>
    <row r="81" spans="1:14" ht="12.75" customHeight="1" x14ac:dyDescent="0.2">
      <c r="A81" s="4">
        <v>48</v>
      </c>
      <c r="B81" s="63"/>
      <c r="C81" s="4" t="s">
        <v>124</v>
      </c>
      <c r="D81" s="61"/>
      <c r="E81" s="61"/>
      <c r="F81" s="61">
        <f t="shared" ref="F81:K81" si="45">F137+F147+F397</f>
        <v>719360.27</v>
      </c>
      <c r="G81" s="61">
        <f t="shared" si="45"/>
        <v>95475.515296303667</v>
      </c>
      <c r="H81" s="61">
        <f t="shared" si="45"/>
        <v>97819.68</v>
      </c>
      <c r="I81" s="86">
        <f t="shared" si="45"/>
        <v>101468.32999999999</v>
      </c>
      <c r="J81" s="61">
        <f t="shared" si="45"/>
        <v>15475.52</v>
      </c>
      <c r="K81" s="61">
        <f t="shared" si="45"/>
        <v>15475.52</v>
      </c>
      <c r="L81" s="47"/>
      <c r="M81" s="23"/>
      <c r="N81" s="23"/>
    </row>
    <row r="82" spans="1:14" ht="12.75" customHeight="1" x14ac:dyDescent="0.2">
      <c r="A82" s="4">
        <v>51</v>
      </c>
      <c r="B82" s="63"/>
      <c r="C82" s="4" t="s">
        <v>125</v>
      </c>
      <c r="D82" s="61"/>
      <c r="E82" s="61"/>
      <c r="F82" s="61">
        <f>F479</f>
        <v>5000</v>
      </c>
      <c r="G82" s="61">
        <f t="shared" ref="G82:K82" si="46">G479</f>
        <v>663.61404207313024</v>
      </c>
      <c r="H82" s="61">
        <f t="shared" si="46"/>
        <v>663.61</v>
      </c>
      <c r="I82" s="86">
        <f>I479+I499</f>
        <v>1132.1200000000001</v>
      </c>
      <c r="J82" s="61">
        <f t="shared" si="46"/>
        <v>0</v>
      </c>
      <c r="K82" s="61">
        <f t="shared" si="46"/>
        <v>0</v>
      </c>
      <c r="L82" s="47"/>
      <c r="M82" s="23"/>
      <c r="N82" s="23"/>
    </row>
    <row r="83" spans="1:14" ht="12.75" customHeight="1" x14ac:dyDescent="0.2">
      <c r="A83" s="4">
        <v>52</v>
      </c>
      <c r="B83" s="4"/>
      <c r="C83" s="4" t="s">
        <v>199</v>
      </c>
      <c r="D83" s="61"/>
      <c r="E83" s="61"/>
      <c r="F83" s="61"/>
      <c r="G83" s="61"/>
      <c r="H83" s="61">
        <f>H448</f>
        <v>1219.58</v>
      </c>
      <c r="I83" s="86">
        <f>I448</f>
        <v>1219.58</v>
      </c>
      <c r="J83" s="61"/>
      <c r="K83" s="61"/>
      <c r="L83" s="47"/>
      <c r="M83" s="23"/>
      <c r="N83" s="23"/>
    </row>
    <row r="84" spans="1:14" ht="12.75" customHeight="1" x14ac:dyDescent="0.2">
      <c r="A84" s="4">
        <v>53</v>
      </c>
      <c r="B84" s="4"/>
      <c r="C84" s="4" t="s">
        <v>118</v>
      </c>
      <c r="D84" s="61"/>
      <c r="E84" s="61"/>
      <c r="F84" s="61">
        <f>F171+F323</f>
        <v>195000</v>
      </c>
      <c r="G84" s="61">
        <f>G171+G323</f>
        <v>25880.947640852079</v>
      </c>
      <c r="H84" s="61">
        <f>H171+H379+H323+H293+H269</f>
        <v>61476.160000000003</v>
      </c>
      <c r="I84" s="86">
        <f>I171+I379+I323+I293+I269</f>
        <v>62043.79</v>
      </c>
      <c r="J84" s="61">
        <f>J171+J323</f>
        <v>25880.95</v>
      </c>
      <c r="K84" s="61">
        <f>K171+K323</f>
        <v>25880.95</v>
      </c>
      <c r="L84" s="47"/>
      <c r="M84" s="23"/>
      <c r="N84" s="23"/>
    </row>
    <row r="85" spans="1:14" ht="12.75" customHeight="1" x14ac:dyDescent="0.2">
      <c r="A85" s="4">
        <v>55</v>
      </c>
      <c r="B85" s="4"/>
      <c r="C85" s="4" t="s">
        <v>119</v>
      </c>
      <c r="D85" s="61"/>
      <c r="E85" s="61"/>
      <c r="F85" s="61">
        <f>F224+F228+F254+F263+F274+F288+F298+F311</f>
        <v>167124.79999999999</v>
      </c>
      <c r="G85" s="61">
        <f t="shared" ref="G85:K85" si="47">G224+G228+G254+G263+G274+G288+G298+G311</f>
        <v>22181.272811732699</v>
      </c>
      <c r="H85" s="61">
        <f t="shared" si="47"/>
        <v>6278.96</v>
      </c>
      <c r="I85" s="86">
        <f>I237+I224+I228+I254+I263+I274+I288+I298+I311</f>
        <v>4976.08</v>
      </c>
      <c r="J85" s="61">
        <f t="shared" si="47"/>
        <v>21185.839999999997</v>
      </c>
      <c r="K85" s="61">
        <f t="shared" si="47"/>
        <v>21185.839999999997</v>
      </c>
      <c r="L85" s="47"/>
      <c r="M85" s="23"/>
      <c r="N85" s="23"/>
    </row>
    <row r="86" spans="1:14" ht="12.75" customHeight="1" x14ac:dyDescent="0.2">
      <c r="A86" s="4">
        <v>63</v>
      </c>
      <c r="B86" s="4"/>
      <c r="C86" s="4" t="s">
        <v>117</v>
      </c>
      <c r="D86" s="61"/>
      <c r="E86" s="61"/>
      <c r="F86" s="61">
        <f>F318</f>
        <v>3000</v>
      </c>
      <c r="G86" s="61">
        <f t="shared" ref="G86:K86" si="48">G318</f>
        <v>398.16842524387812</v>
      </c>
      <c r="H86" s="61">
        <f t="shared" si="48"/>
        <v>0</v>
      </c>
      <c r="I86" s="86">
        <f t="shared" ref="I86" si="49">I318</f>
        <v>0</v>
      </c>
      <c r="J86" s="61">
        <f t="shared" si="48"/>
        <v>398.17</v>
      </c>
      <c r="K86" s="61">
        <f t="shared" si="48"/>
        <v>398.17</v>
      </c>
      <c r="L86" s="47"/>
      <c r="M86" s="23"/>
      <c r="N86" s="23"/>
    </row>
    <row r="87" spans="1:14" ht="12.75" customHeight="1" x14ac:dyDescent="0.2">
      <c r="A87" s="4"/>
      <c r="B87" s="4"/>
      <c r="C87" s="4"/>
      <c r="D87" s="61"/>
      <c r="E87" s="61"/>
      <c r="F87" s="61"/>
      <c r="G87" s="36"/>
      <c r="H87" s="36"/>
      <c r="I87" s="87"/>
      <c r="J87" s="61"/>
      <c r="K87" s="61"/>
      <c r="L87" s="47"/>
      <c r="M87" s="23"/>
      <c r="N87" s="23"/>
    </row>
    <row r="88" spans="1:14" ht="12.75" customHeight="1" x14ac:dyDescent="0.2">
      <c r="A88" s="4"/>
      <c r="B88" s="2">
        <v>34</v>
      </c>
      <c r="C88" s="2" t="s">
        <v>25</v>
      </c>
      <c r="D88" s="60">
        <f>D89</f>
        <v>12800</v>
      </c>
      <c r="E88" s="60">
        <f>E89</f>
        <v>12800</v>
      </c>
      <c r="F88" s="60">
        <f>SUM(F89:F91)</f>
        <v>4500</v>
      </c>
      <c r="G88" s="60">
        <f t="shared" ref="G88:K88" si="50">SUM(G89:G91)</f>
        <v>597.25263786581729</v>
      </c>
      <c r="H88" s="60">
        <f t="shared" si="50"/>
        <v>766.36</v>
      </c>
      <c r="I88" s="85">
        <f t="shared" ref="I88" si="51">SUM(I89:I91)</f>
        <v>737.21</v>
      </c>
      <c r="J88" s="60">
        <f t="shared" si="50"/>
        <v>597.25</v>
      </c>
      <c r="K88" s="60">
        <f t="shared" si="50"/>
        <v>597.25</v>
      </c>
      <c r="L88" s="47"/>
      <c r="M88" s="23"/>
      <c r="N88" s="23"/>
    </row>
    <row r="89" spans="1:14" ht="12.75" customHeight="1" x14ac:dyDescent="0.2">
      <c r="A89" s="4">
        <v>48</v>
      </c>
      <c r="B89" s="63"/>
      <c r="C89" s="4" t="s">
        <v>124</v>
      </c>
      <c r="D89" s="61">
        <f>D324+D301</f>
        <v>12800</v>
      </c>
      <c r="E89" s="61">
        <f>E324+E301</f>
        <v>12800</v>
      </c>
      <c r="F89" s="61">
        <f>F142</f>
        <v>4000</v>
      </c>
      <c r="G89" s="61">
        <f t="shared" ref="G89:K89" si="52">G142</f>
        <v>530.89123365850423</v>
      </c>
      <c r="H89" s="61">
        <f t="shared" si="52"/>
        <v>550</v>
      </c>
      <c r="I89" s="86">
        <f t="shared" ref="I89" si="53">I142</f>
        <v>550</v>
      </c>
      <c r="J89" s="61">
        <f t="shared" si="52"/>
        <v>530.89</v>
      </c>
      <c r="K89" s="61">
        <f t="shared" si="52"/>
        <v>530.89</v>
      </c>
      <c r="L89" s="47"/>
      <c r="M89" s="23"/>
      <c r="N89" s="23"/>
    </row>
    <row r="90" spans="1:14" ht="12.75" customHeight="1" x14ac:dyDescent="0.2">
      <c r="A90" s="4">
        <v>53</v>
      </c>
      <c r="B90" s="4"/>
      <c r="C90" s="4" t="s">
        <v>118</v>
      </c>
      <c r="D90" s="61"/>
      <c r="E90" s="61"/>
      <c r="F90" s="61"/>
      <c r="G90" s="61"/>
      <c r="H90" s="61">
        <f>H175</f>
        <v>150</v>
      </c>
      <c r="I90" s="86">
        <f>I175</f>
        <v>72.209999999999994</v>
      </c>
      <c r="J90" s="61"/>
      <c r="K90" s="61"/>
      <c r="L90" s="47"/>
      <c r="M90" s="23"/>
      <c r="N90" s="23"/>
    </row>
    <row r="91" spans="1:14" ht="12.75" customHeight="1" x14ac:dyDescent="0.2">
      <c r="A91" s="4">
        <v>32</v>
      </c>
      <c r="B91" s="4"/>
      <c r="C91" s="4" t="s">
        <v>121</v>
      </c>
      <c r="D91" s="61"/>
      <c r="E91" s="61"/>
      <c r="F91" s="61">
        <f>F160</f>
        <v>500</v>
      </c>
      <c r="G91" s="61">
        <f t="shared" ref="G91:K91" si="54">G160</f>
        <v>66.361404207313029</v>
      </c>
      <c r="H91" s="61">
        <f t="shared" si="54"/>
        <v>66.36</v>
      </c>
      <c r="I91" s="86">
        <f t="shared" ref="I91" si="55">I160</f>
        <v>115</v>
      </c>
      <c r="J91" s="61">
        <f t="shared" si="54"/>
        <v>66.36</v>
      </c>
      <c r="K91" s="61">
        <f t="shared" si="54"/>
        <v>66.36</v>
      </c>
      <c r="L91" s="47"/>
      <c r="M91" s="23"/>
      <c r="N91" s="23"/>
    </row>
    <row r="92" spans="1:14" ht="12.75" customHeight="1" x14ac:dyDescent="0.2">
      <c r="A92" s="4"/>
      <c r="B92" s="4"/>
      <c r="C92" s="4"/>
      <c r="D92" s="61"/>
      <c r="E92" s="61"/>
      <c r="F92" s="61"/>
      <c r="G92" s="61"/>
      <c r="H92" s="61"/>
      <c r="I92" s="86"/>
      <c r="J92" s="61"/>
      <c r="K92" s="61"/>
      <c r="L92" s="47"/>
      <c r="M92" s="23"/>
      <c r="N92" s="23"/>
    </row>
    <row r="93" spans="1:14" ht="12.75" customHeight="1" x14ac:dyDescent="0.2">
      <c r="A93" s="4"/>
      <c r="B93" s="2">
        <v>37</v>
      </c>
      <c r="C93" s="2" t="s">
        <v>172</v>
      </c>
      <c r="D93" s="60">
        <f>D94</f>
        <v>13200</v>
      </c>
      <c r="E93" s="60">
        <f>E94</f>
        <v>13200</v>
      </c>
      <c r="F93" s="60">
        <f>SUM(F94:F95)</f>
        <v>540587.92999999993</v>
      </c>
      <c r="G93" s="60">
        <f t="shared" ref="G93:K93" si="56">SUM(G94:G95)</f>
        <v>71748.348264649278</v>
      </c>
      <c r="H93" s="60">
        <f t="shared" si="56"/>
        <v>71748.39</v>
      </c>
      <c r="I93" s="85">
        <f t="shared" ref="I93" si="57">SUM(I94:I95)</f>
        <v>84633.83</v>
      </c>
      <c r="J93" s="60">
        <f t="shared" si="56"/>
        <v>71748.34</v>
      </c>
      <c r="K93" s="60">
        <f t="shared" si="56"/>
        <v>71748.34</v>
      </c>
      <c r="L93" s="47"/>
      <c r="M93" s="23"/>
      <c r="N93" s="23"/>
    </row>
    <row r="94" spans="1:14" ht="12.75" customHeight="1" x14ac:dyDescent="0.2">
      <c r="A94" s="4">
        <v>48</v>
      </c>
      <c r="B94" s="63"/>
      <c r="C94" s="4" t="s">
        <v>124</v>
      </c>
      <c r="D94" s="61">
        <f>D328+D305</f>
        <v>13200</v>
      </c>
      <c r="E94" s="61">
        <f>E328+E305</f>
        <v>13200</v>
      </c>
      <c r="F94" s="61">
        <f>F150</f>
        <v>485587.93</v>
      </c>
      <c r="G94" s="61">
        <f t="shared" ref="G94:K94" si="58">G150</f>
        <v>64448.593801844843</v>
      </c>
      <c r="H94" s="61">
        <f t="shared" si="58"/>
        <v>64448.639999999999</v>
      </c>
      <c r="I94" s="86">
        <f t="shared" ref="I94" si="59">I150</f>
        <v>77334.080000000002</v>
      </c>
      <c r="J94" s="61">
        <f t="shared" si="58"/>
        <v>64448.59</v>
      </c>
      <c r="K94" s="61">
        <f t="shared" si="58"/>
        <v>64448.59</v>
      </c>
      <c r="L94" s="47"/>
      <c r="M94" s="23"/>
      <c r="N94" s="23"/>
    </row>
    <row r="95" spans="1:14" ht="12.75" customHeight="1" x14ac:dyDescent="0.2">
      <c r="A95" s="4">
        <v>53</v>
      </c>
      <c r="B95" s="4"/>
      <c r="C95" s="4" t="s">
        <v>118</v>
      </c>
      <c r="D95" s="61"/>
      <c r="E95" s="61"/>
      <c r="F95" s="61">
        <f>F280</f>
        <v>55000</v>
      </c>
      <c r="G95" s="61">
        <f t="shared" ref="G95:K95" si="60">G280</f>
        <v>7299.7544628044325</v>
      </c>
      <c r="H95" s="61">
        <f t="shared" si="60"/>
        <v>7299.75</v>
      </c>
      <c r="I95" s="86">
        <f t="shared" ref="I95" si="61">I280</f>
        <v>7299.75</v>
      </c>
      <c r="J95" s="61">
        <f t="shared" si="60"/>
        <v>7299.75</v>
      </c>
      <c r="K95" s="61">
        <f t="shared" si="60"/>
        <v>7299.75</v>
      </c>
      <c r="L95" s="47"/>
      <c r="M95" s="23"/>
      <c r="N95" s="23"/>
    </row>
    <row r="96" spans="1:14" ht="12.75" customHeight="1" x14ac:dyDescent="0.2">
      <c r="A96" s="4"/>
      <c r="B96" s="4"/>
      <c r="C96" s="4"/>
      <c r="D96" s="61"/>
      <c r="E96" s="61"/>
      <c r="F96" s="61"/>
      <c r="G96" s="61"/>
      <c r="H96" s="61"/>
      <c r="I96" s="86"/>
      <c r="J96" s="61"/>
      <c r="K96" s="61"/>
      <c r="L96" s="47"/>
      <c r="M96" s="23"/>
      <c r="N96" s="23"/>
    </row>
    <row r="97" spans="1:14" ht="12.75" customHeight="1" x14ac:dyDescent="0.2">
      <c r="A97" s="4"/>
      <c r="B97" s="2">
        <v>38</v>
      </c>
      <c r="C97" s="2" t="s">
        <v>188</v>
      </c>
      <c r="D97" s="61"/>
      <c r="E97" s="61"/>
      <c r="F97" s="61"/>
      <c r="G97" s="61"/>
      <c r="H97" s="60">
        <f>H98</f>
        <v>298.82</v>
      </c>
      <c r="I97" s="85">
        <f>I98</f>
        <v>298.82</v>
      </c>
      <c r="J97" s="61"/>
      <c r="K97" s="61"/>
      <c r="L97" s="47"/>
      <c r="M97" s="23"/>
      <c r="N97" s="23"/>
    </row>
    <row r="98" spans="1:14" ht="12.75" customHeight="1" x14ac:dyDescent="0.2">
      <c r="A98" s="4">
        <v>53</v>
      </c>
      <c r="B98" s="4"/>
      <c r="C98" s="4" t="s">
        <v>118</v>
      </c>
      <c r="D98" s="61"/>
      <c r="E98" s="61"/>
      <c r="F98" s="61"/>
      <c r="G98" s="61"/>
      <c r="H98" s="61">
        <f>H385</f>
        <v>298.82</v>
      </c>
      <c r="I98" s="86">
        <f>I385</f>
        <v>298.82</v>
      </c>
      <c r="J98" s="61"/>
      <c r="K98" s="61"/>
      <c r="L98" s="47"/>
      <c r="M98" s="23"/>
      <c r="N98" s="23"/>
    </row>
    <row r="99" spans="1:14" ht="12.75" customHeight="1" x14ac:dyDescent="0.2">
      <c r="A99" s="4"/>
      <c r="B99" s="4"/>
      <c r="C99" s="4"/>
      <c r="D99" s="61"/>
      <c r="E99" s="61"/>
      <c r="F99" s="61"/>
      <c r="G99" s="61"/>
      <c r="H99" s="61"/>
      <c r="I99" s="86"/>
      <c r="J99" s="61"/>
      <c r="K99" s="61"/>
      <c r="L99" s="47"/>
      <c r="M99" s="23"/>
      <c r="N99" s="23"/>
    </row>
    <row r="100" spans="1:14" s="5" customFormat="1" ht="12.75" customHeight="1" x14ac:dyDescent="0.2">
      <c r="A100" s="2"/>
      <c r="B100" s="2">
        <v>4</v>
      </c>
      <c r="C100" s="2" t="s">
        <v>173</v>
      </c>
      <c r="D100" s="60"/>
      <c r="E100" s="60"/>
      <c r="F100" s="60">
        <f>F102</f>
        <v>201157.59</v>
      </c>
      <c r="G100" s="60">
        <f t="shared" ref="G100:K100" si="62">G102</f>
        <v>26698.200278717894</v>
      </c>
      <c r="H100" s="60">
        <f>H102+H110</f>
        <v>32500.48</v>
      </c>
      <c r="I100" s="85">
        <f>I102+I110</f>
        <v>34003.39</v>
      </c>
      <c r="J100" s="60">
        <f t="shared" si="62"/>
        <v>4400.7700000000004</v>
      </c>
      <c r="K100" s="60">
        <f t="shared" si="62"/>
        <v>4400.7700000000004</v>
      </c>
      <c r="L100" s="59"/>
      <c r="M100" s="1"/>
      <c r="N100" s="1"/>
    </row>
    <row r="101" spans="1:14" ht="12.75" customHeight="1" x14ac:dyDescent="0.2">
      <c r="A101" s="4"/>
      <c r="B101" s="4"/>
      <c r="C101" s="4"/>
      <c r="D101" s="61"/>
      <c r="E101" s="61"/>
      <c r="F101" s="61"/>
      <c r="G101" s="61"/>
      <c r="H101" s="61"/>
      <c r="I101" s="86"/>
      <c r="J101" s="61"/>
      <c r="K101" s="61"/>
      <c r="L101" s="47"/>
      <c r="M101" s="23"/>
      <c r="N101" s="23"/>
    </row>
    <row r="102" spans="1:14" ht="12.75" customHeight="1" x14ac:dyDescent="0.2">
      <c r="A102" s="4"/>
      <c r="B102" s="2">
        <v>42</v>
      </c>
      <c r="C102" s="2" t="s">
        <v>171</v>
      </c>
      <c r="D102" s="60">
        <f>SUM(D104:D106)</f>
        <v>69850</v>
      </c>
      <c r="E102" s="60">
        <f>SUM(E104:E106)</f>
        <v>71700</v>
      </c>
      <c r="F102" s="60">
        <f>SUM(F103:F107)</f>
        <v>201157.59</v>
      </c>
      <c r="G102" s="60">
        <f>SUM(G103:G107)</f>
        <v>26698.200278717894</v>
      </c>
      <c r="H102" s="60">
        <f>SUM(H103:H107)</f>
        <v>29500.48</v>
      </c>
      <c r="I102" s="85">
        <f>SUM(I103:I108)</f>
        <v>30628.39</v>
      </c>
      <c r="J102" s="60">
        <f>SUM(J103:J107)</f>
        <v>4400.7700000000004</v>
      </c>
      <c r="K102" s="60">
        <f>SUM(K103:K107)</f>
        <v>4400.7700000000004</v>
      </c>
      <c r="L102" s="47"/>
      <c r="M102" s="23"/>
      <c r="N102" s="23"/>
    </row>
    <row r="103" spans="1:14" ht="12.75" customHeight="1" x14ac:dyDescent="0.2">
      <c r="A103" s="4">
        <v>11</v>
      </c>
      <c r="B103" s="4"/>
      <c r="C103" s="4" t="s">
        <v>123</v>
      </c>
      <c r="D103" s="60"/>
      <c r="E103" s="60"/>
      <c r="F103" s="61">
        <f t="shared" ref="F103:K103" si="63">F434</f>
        <v>1657.59</v>
      </c>
      <c r="G103" s="61">
        <f t="shared" si="63"/>
        <v>219.99999999999997</v>
      </c>
      <c r="H103" s="61">
        <f t="shared" si="63"/>
        <v>220</v>
      </c>
      <c r="I103" s="86">
        <f t="shared" si="63"/>
        <v>220</v>
      </c>
      <c r="J103" s="61">
        <f t="shared" si="63"/>
        <v>220</v>
      </c>
      <c r="K103" s="61">
        <f t="shared" si="63"/>
        <v>220</v>
      </c>
      <c r="L103" s="47"/>
      <c r="M103" s="23"/>
      <c r="N103" s="23"/>
    </row>
    <row r="104" spans="1:14" ht="12.75" customHeight="1" x14ac:dyDescent="0.2">
      <c r="A104" s="4">
        <v>32</v>
      </c>
      <c r="B104" s="4"/>
      <c r="C104" s="4" t="s">
        <v>121</v>
      </c>
      <c r="D104" s="61">
        <v>69850</v>
      </c>
      <c r="E104" s="61">
        <v>71700</v>
      </c>
      <c r="F104" s="61">
        <f>F162</f>
        <v>168000</v>
      </c>
      <c r="G104" s="61">
        <f t="shared" ref="G104:K104" si="64">G162</f>
        <v>22297.431813657175</v>
      </c>
      <c r="H104" s="61">
        <f t="shared" si="64"/>
        <v>23485.14</v>
      </c>
      <c r="I104" s="86">
        <f t="shared" ref="I104" si="65">I162</f>
        <v>23919.13</v>
      </c>
      <c r="J104" s="61">
        <f t="shared" si="64"/>
        <v>0</v>
      </c>
      <c r="K104" s="61">
        <f t="shared" si="64"/>
        <v>0</v>
      </c>
      <c r="L104" s="47"/>
      <c r="M104" s="23"/>
      <c r="N104" s="23"/>
    </row>
    <row r="105" spans="1:14" ht="12.75" customHeight="1" x14ac:dyDescent="0.2">
      <c r="A105" s="4">
        <v>52</v>
      </c>
      <c r="B105" s="4"/>
      <c r="C105" s="4" t="s">
        <v>199</v>
      </c>
      <c r="D105" s="61"/>
      <c r="E105" s="61"/>
      <c r="F105" s="61"/>
      <c r="G105" s="61"/>
      <c r="H105" s="61">
        <f>H450</f>
        <v>735.04</v>
      </c>
      <c r="I105" s="86">
        <f>I450</f>
        <v>735.04</v>
      </c>
      <c r="J105" s="61"/>
      <c r="K105" s="61"/>
      <c r="L105" s="47"/>
      <c r="M105" s="23"/>
      <c r="N105" s="23"/>
    </row>
    <row r="106" spans="1:14" ht="12.75" customHeight="1" x14ac:dyDescent="0.2">
      <c r="A106" s="4">
        <v>53</v>
      </c>
      <c r="B106" s="4"/>
      <c r="C106" s="4" t="s">
        <v>118</v>
      </c>
      <c r="D106" s="61">
        <v>0</v>
      </c>
      <c r="E106" s="61">
        <v>0</v>
      </c>
      <c r="F106" s="61">
        <f>F283+F439</f>
        <v>11500</v>
      </c>
      <c r="G106" s="61">
        <f>G283+G439</f>
        <v>1526.3122967681995</v>
      </c>
      <c r="H106" s="61">
        <f>H283+H439+H271</f>
        <v>2405.84</v>
      </c>
      <c r="I106" s="86">
        <f>I283+I439+I271</f>
        <v>2443.7600000000002</v>
      </c>
      <c r="J106" s="61">
        <f>J283+J439</f>
        <v>1526.31</v>
      </c>
      <c r="K106" s="61">
        <f>K283+K439</f>
        <v>1526.31</v>
      </c>
      <c r="L106" s="47"/>
      <c r="M106" s="23"/>
      <c r="N106" s="23"/>
    </row>
    <row r="107" spans="1:14" ht="12.75" customHeight="1" x14ac:dyDescent="0.2">
      <c r="A107" s="4">
        <v>55</v>
      </c>
      <c r="B107" s="4"/>
      <c r="C107" s="4" t="s">
        <v>119</v>
      </c>
      <c r="D107" s="61"/>
      <c r="E107" s="61"/>
      <c r="F107" s="61">
        <f>F430</f>
        <v>20000</v>
      </c>
      <c r="G107" s="61">
        <f t="shared" ref="G107:K107" si="66">G430</f>
        <v>2654.4561682925209</v>
      </c>
      <c r="H107" s="61">
        <f t="shared" si="66"/>
        <v>2654.46</v>
      </c>
      <c r="I107" s="86">
        <f t="shared" ref="I107" si="67">I430</f>
        <v>2654.46</v>
      </c>
      <c r="J107" s="61">
        <f t="shared" si="66"/>
        <v>2654.46</v>
      </c>
      <c r="K107" s="61">
        <f t="shared" si="66"/>
        <v>2654.46</v>
      </c>
      <c r="L107" s="47"/>
      <c r="M107" s="23"/>
      <c r="N107" s="23"/>
    </row>
    <row r="108" spans="1:14" ht="12.75" customHeight="1" x14ac:dyDescent="0.2">
      <c r="A108" s="4">
        <v>62</v>
      </c>
      <c r="B108" s="4"/>
      <c r="C108" s="4" t="s">
        <v>215</v>
      </c>
      <c r="D108" s="61"/>
      <c r="E108" s="61"/>
      <c r="F108" s="61"/>
      <c r="G108" s="61"/>
      <c r="H108" s="61"/>
      <c r="I108" s="86">
        <f>I442</f>
        <v>656</v>
      </c>
      <c r="J108" s="61"/>
      <c r="K108" s="61"/>
      <c r="L108" s="47"/>
      <c r="M108" s="23"/>
      <c r="N108" s="23"/>
    </row>
    <row r="109" spans="1:14" ht="12.75" customHeight="1" x14ac:dyDescent="0.2">
      <c r="A109" s="4"/>
      <c r="B109" s="4"/>
      <c r="C109" s="4"/>
      <c r="D109" s="61"/>
      <c r="E109" s="61"/>
      <c r="F109" s="61"/>
      <c r="G109" s="61"/>
      <c r="H109" s="61"/>
      <c r="I109" s="86"/>
      <c r="J109" s="61"/>
      <c r="K109" s="61"/>
      <c r="L109" s="47"/>
      <c r="M109" s="23"/>
      <c r="N109" s="23"/>
    </row>
    <row r="110" spans="1:14" s="5" customFormat="1" ht="12.75" customHeight="1" x14ac:dyDescent="0.2">
      <c r="A110" s="2"/>
      <c r="B110" s="2">
        <v>45</v>
      </c>
      <c r="C110" s="2" t="s">
        <v>195</v>
      </c>
      <c r="D110" s="60"/>
      <c r="E110" s="60"/>
      <c r="F110" s="60"/>
      <c r="G110" s="60"/>
      <c r="H110" s="60">
        <f>H111</f>
        <v>3000</v>
      </c>
      <c r="I110" s="85">
        <f>I111</f>
        <v>3375</v>
      </c>
      <c r="J110" s="60"/>
      <c r="K110" s="60"/>
      <c r="L110" s="59"/>
      <c r="M110" s="1"/>
      <c r="N110" s="1"/>
    </row>
    <row r="111" spans="1:14" ht="12.75" customHeight="1" x14ac:dyDescent="0.2">
      <c r="A111" s="4">
        <v>48</v>
      </c>
      <c r="B111" s="63"/>
      <c r="C111" s="4" t="s">
        <v>124</v>
      </c>
      <c r="D111" s="61"/>
      <c r="E111" s="61"/>
      <c r="F111" s="61"/>
      <c r="G111" s="61"/>
      <c r="H111" s="61">
        <f>H404</f>
        <v>3000</v>
      </c>
      <c r="I111" s="86">
        <f>I404</f>
        <v>3375</v>
      </c>
      <c r="J111" s="60"/>
      <c r="K111" s="60"/>
      <c r="L111" s="47"/>
      <c r="M111" s="23"/>
      <c r="N111" s="23"/>
    </row>
    <row r="112" spans="1:14" ht="12.75" customHeight="1" x14ac:dyDescent="0.2">
      <c r="A112" s="4"/>
      <c r="B112" s="22"/>
      <c r="C112" s="4"/>
      <c r="D112" s="61"/>
      <c r="E112" s="61"/>
      <c r="F112" s="61"/>
      <c r="G112" s="61"/>
      <c r="H112" s="61"/>
      <c r="I112" s="86"/>
      <c r="J112" s="60"/>
      <c r="K112" s="60"/>
      <c r="L112" s="47"/>
      <c r="M112" s="23"/>
      <c r="N112" s="23"/>
    </row>
    <row r="113" spans="1:14" ht="12.75" customHeight="1" x14ac:dyDescent="0.2">
      <c r="A113" s="4"/>
      <c r="B113" s="117" t="s">
        <v>175</v>
      </c>
      <c r="C113" s="118"/>
      <c r="D113" s="60" t="e">
        <f>D68</f>
        <v>#REF!</v>
      </c>
      <c r="E113" s="60" t="e">
        <f>E68</f>
        <v>#REF!</v>
      </c>
      <c r="F113" s="60">
        <f>F68+F100</f>
        <v>5524514.7528571431</v>
      </c>
      <c r="G113" s="60">
        <f t="shared" ref="G113:K113" si="68">G68+G100</f>
        <v>733229.11312723369</v>
      </c>
      <c r="H113" s="60">
        <f t="shared" si="68"/>
        <v>824401.3899999999</v>
      </c>
      <c r="I113" s="85">
        <f t="shared" ref="I113" si="69">I68+I100</f>
        <v>887459.43999999983</v>
      </c>
      <c r="J113" s="60">
        <f t="shared" si="68"/>
        <v>615237.46000000008</v>
      </c>
      <c r="K113" s="60">
        <f t="shared" si="68"/>
        <v>615237.46000000008</v>
      </c>
      <c r="L113" s="47"/>
      <c r="M113" s="23"/>
      <c r="N113" s="23"/>
    </row>
    <row r="114" spans="1:14" ht="12.75" customHeight="1" x14ac:dyDescent="0.2">
      <c r="A114" s="47"/>
      <c r="B114" s="49"/>
      <c r="C114" s="49"/>
      <c r="D114" s="50"/>
      <c r="E114" s="50"/>
      <c r="F114" s="50"/>
      <c r="G114" s="50"/>
      <c r="H114" s="72"/>
      <c r="I114" s="88"/>
      <c r="J114" s="50"/>
      <c r="K114" s="50"/>
      <c r="L114" s="47"/>
      <c r="M114" s="23"/>
      <c r="N114" s="23"/>
    </row>
    <row r="115" spans="1:14" ht="12.75" customHeight="1" x14ac:dyDescent="0.2">
      <c r="A115" s="47"/>
      <c r="B115" s="49"/>
      <c r="C115" s="49"/>
      <c r="D115" s="50"/>
      <c r="E115" s="50"/>
      <c r="F115" s="50"/>
      <c r="G115" s="50"/>
      <c r="H115" s="72"/>
      <c r="I115" s="88"/>
      <c r="J115" s="50"/>
      <c r="K115" s="50"/>
      <c r="L115" s="47"/>
      <c r="M115" s="23"/>
      <c r="N115" s="23"/>
    </row>
    <row r="116" spans="1:14" ht="12.75" customHeight="1" x14ac:dyDescent="0.2">
      <c r="B116" s="5"/>
      <c r="C116" s="5"/>
      <c r="D116" s="1"/>
      <c r="E116" s="1"/>
      <c r="F116" s="1">
        <f>F121-F113</f>
        <v>0</v>
      </c>
      <c r="G116" s="1"/>
      <c r="H116" s="73"/>
      <c r="I116" s="88"/>
      <c r="J116" s="1"/>
      <c r="M116" s="23"/>
    </row>
    <row r="117" spans="1:14" ht="24.75" customHeight="1" x14ac:dyDescent="0.2">
      <c r="A117" s="114" t="s">
        <v>114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23"/>
      <c r="L117" s="23"/>
    </row>
    <row r="118" spans="1:14" x14ac:dyDescent="0.2">
      <c r="B118" s="115" t="s">
        <v>4</v>
      </c>
      <c r="C118" s="116"/>
      <c r="D118" s="116"/>
      <c r="E118" s="116"/>
      <c r="F118" s="116"/>
      <c r="G118" s="116"/>
      <c r="H118" s="116"/>
      <c r="I118" s="116"/>
      <c r="J118" s="116"/>
      <c r="K118" s="35"/>
    </row>
    <row r="119" spans="1:14" ht="25.5" x14ac:dyDescent="0.2">
      <c r="A119" s="51" t="s">
        <v>16</v>
      </c>
      <c r="B119" s="51" t="s">
        <v>3</v>
      </c>
      <c r="C119" s="51" t="s">
        <v>128</v>
      </c>
      <c r="D119" s="3" t="s">
        <v>99</v>
      </c>
      <c r="E119" s="3" t="s">
        <v>104</v>
      </c>
      <c r="F119" s="3" t="s">
        <v>111</v>
      </c>
      <c r="G119" s="3" t="s">
        <v>110</v>
      </c>
      <c r="H119" s="3" t="s">
        <v>181</v>
      </c>
      <c r="I119" s="81" t="s">
        <v>213</v>
      </c>
      <c r="J119" s="3" t="s">
        <v>100</v>
      </c>
      <c r="K119" s="3" t="s">
        <v>109</v>
      </c>
      <c r="M119" s="23"/>
    </row>
    <row r="120" spans="1:14" x14ac:dyDescent="0.2">
      <c r="A120" s="2"/>
      <c r="B120" s="48"/>
      <c r="C120" s="7"/>
      <c r="D120" s="3"/>
      <c r="E120" s="3"/>
      <c r="F120" s="3"/>
      <c r="G120" s="3"/>
      <c r="H120" s="3"/>
      <c r="I120" s="81"/>
      <c r="J120" s="3"/>
      <c r="K120" s="3"/>
      <c r="M120" s="23"/>
    </row>
    <row r="121" spans="1:14" x14ac:dyDescent="0.2">
      <c r="A121" s="48"/>
      <c r="B121" s="52"/>
      <c r="C121" s="41" t="s">
        <v>132</v>
      </c>
      <c r="D121" s="11" t="e">
        <f>SUM(D166+D124+D136+D146+D185+D194+D200+D205+D223+D227+D258+D249+D240+D273+D287+D297+D301+D305+D310+D328+D338+D396+D343+D349+D154+D162+D279+D282+D218+D362+D366+D317+D323+D389+D409+D416+D422+D438+D454+D458+D429+D465+D474)</f>
        <v>#REF!</v>
      </c>
      <c r="E121" s="11" t="e">
        <f>SUM(E166+E124+E136+E146+E185+E194+E200+E205+E223+E227+E258+E249+E240+E273+E287+E297+E301+E305+E310+E328+E338+E396+E343+E349+E154+E162+E279+E282+E218+E362+E366+E317+E323+E372+E389+E409+E416+E422+E438+E454+E458+E429+E465+E474)</f>
        <v>#REF!</v>
      </c>
      <c r="F121" s="11">
        <f>SUM(F166+F124+F136+F146+F185+F194+F200+F205+F223+F227+F258+F249+F240+F273+F287+F297+F301+F305+F310+F328+F338+F396+F343+F349+F154+F162+F279+F282+F218+F362+F366+F317+F323+F372+F389+F409+F416+F422+F438+F434+F454+F458+F429+F465+F474)</f>
        <v>5524514.7528571431</v>
      </c>
      <c r="G121" s="11">
        <f>SUM(G166+G124+G136+G146+G185+G194+G200+G205+G223+G227+G258+G249+G240+G273+G287+G297+G301+G305+G310+G328+G338+G396+G343+G349+G154+G162+G279+G282+G218+G362+G366+G317+G323+G372+G389+G409+G416+G422+G438+G434+G454+G458+G429+G465+G474)</f>
        <v>733229.11312723369</v>
      </c>
      <c r="H121" s="11">
        <f>SUM(H166+H124+H136+H146+H185+H194+H200+H205+H212+H379+H223+H227+H258+H249+H240+H268+H270+H273+H287+H292+H297+H301+H305+H310+H328+H338+H396+H343+H349+H154+H162+H279+H282+H218+H362+H366+H317+H323+H372+H384+H389+H403+H409+H447+H449+H416+H422+H438+H434+H454+H458+H429+H465+H474)</f>
        <v>824401.38999999978</v>
      </c>
      <c r="I121" s="82">
        <f>SUM(I166+I124+I136+I146+I178+I185+I194+I200+I205+I232+I212+I379+I223+I227+I258+I249+I240+I268+I270+I273+I287+I292+I297+I301+I305+I310+I328+I338+I396+I343+I349+I154+I162+I279+I282+I218+I362+I366+I317+I323+I372+I384+I389+I403+I409+I447+I449+I416+I422+I442+I438+I434+I454+I458+I429+I465+I474+I484+I494)</f>
        <v>887459.43999999983</v>
      </c>
      <c r="J121" s="11">
        <f>SUM(J166+J124+J136+J146+J185+J194+J200+J205+J223+J227+J258+J249+J240+J273+J287+J297+J310+J328+J338+J396+J343+J349+J154+J162+J280+J282+J218+J317+J323+J389+J409+J416+J422+J438+J434+J454+J458+J429)</f>
        <v>615237.46</v>
      </c>
      <c r="K121" s="11">
        <f>SUM(K166+K124+K136+K146+K185+K194+K200+K205+K223+K227+K258+K249+K240+K273+K287+K297+K310+K328+K338+K396+K343+K349+K154+K162+K280+K282+K218+K317+K323+K389+K409+K416+K422+K438+K434+K454+K458+K429)</f>
        <v>615237.46</v>
      </c>
      <c r="M121" s="23"/>
    </row>
    <row r="122" spans="1:14" hidden="1" x14ac:dyDescent="0.2">
      <c r="A122" s="6" t="s">
        <v>97</v>
      </c>
      <c r="B122" s="129" t="s">
        <v>98</v>
      </c>
      <c r="C122" s="130"/>
      <c r="D122" s="36"/>
      <c r="E122" s="36"/>
      <c r="F122" s="36"/>
      <c r="G122" s="36"/>
      <c r="H122" s="71"/>
      <c r="I122" s="89"/>
      <c r="J122" s="36"/>
      <c r="K122" s="36"/>
    </row>
    <row r="123" spans="1:14" hidden="1" x14ac:dyDescent="0.2">
      <c r="A123" s="24" t="s">
        <v>95</v>
      </c>
      <c r="B123" s="131" t="s">
        <v>96</v>
      </c>
      <c r="C123" s="130"/>
      <c r="D123" s="36"/>
      <c r="E123" s="36"/>
      <c r="F123" s="36"/>
      <c r="G123" s="36"/>
      <c r="H123" s="71"/>
      <c r="I123" s="89"/>
      <c r="J123" s="36"/>
      <c r="K123" s="36"/>
    </row>
    <row r="124" spans="1:14" hidden="1" x14ac:dyDescent="0.2">
      <c r="A124" s="6"/>
      <c r="B124" s="2">
        <v>3</v>
      </c>
      <c r="C124" s="41" t="s">
        <v>10</v>
      </c>
      <c r="D124" s="11">
        <f t="shared" ref="D124:J124" si="70">D125+D129</f>
        <v>73500</v>
      </c>
      <c r="E124" s="11">
        <f t="shared" si="70"/>
        <v>83746.92</v>
      </c>
      <c r="F124" s="11">
        <f t="shared" si="70"/>
        <v>0</v>
      </c>
      <c r="G124" s="11">
        <f t="shared" si="70"/>
        <v>0</v>
      </c>
      <c r="H124" s="69">
        <f t="shared" si="70"/>
        <v>0</v>
      </c>
      <c r="I124" s="90">
        <f t="shared" ref="I124" si="71">I125+I129</f>
        <v>0</v>
      </c>
      <c r="J124" s="11">
        <f t="shared" si="70"/>
        <v>0</v>
      </c>
      <c r="K124" s="36"/>
    </row>
    <row r="125" spans="1:14" hidden="1" x14ac:dyDescent="0.2">
      <c r="A125" s="6"/>
      <c r="B125" s="2">
        <v>31</v>
      </c>
      <c r="C125" s="2" t="s">
        <v>17</v>
      </c>
      <c r="D125" s="11">
        <f t="shared" ref="D125:I125" si="72">SUM(D126:D128)</f>
        <v>69000</v>
      </c>
      <c r="E125" s="11">
        <f t="shared" si="72"/>
        <v>80000</v>
      </c>
      <c r="F125" s="11">
        <f t="shared" si="72"/>
        <v>0</v>
      </c>
      <c r="G125" s="11">
        <f t="shared" si="72"/>
        <v>0</v>
      </c>
      <c r="H125" s="69">
        <f t="shared" si="72"/>
        <v>0</v>
      </c>
      <c r="I125" s="90">
        <f t="shared" si="72"/>
        <v>0</v>
      </c>
      <c r="J125" s="11">
        <v>0</v>
      </c>
      <c r="K125" s="36"/>
      <c r="M125" s="23"/>
    </row>
    <row r="126" spans="1:14" hidden="1" x14ac:dyDescent="0.2">
      <c r="A126" s="6"/>
      <c r="B126" s="25">
        <v>311</v>
      </c>
      <c r="C126" s="18" t="s">
        <v>9</v>
      </c>
      <c r="D126" s="36">
        <v>59227.47</v>
      </c>
      <c r="E126" s="36">
        <v>68669.53</v>
      </c>
      <c r="F126" s="36"/>
      <c r="G126" s="36">
        <f>F126/7.5345</f>
        <v>0</v>
      </c>
      <c r="H126" s="71">
        <f>G126/7.5345</f>
        <v>0</v>
      </c>
      <c r="I126" s="89">
        <f>H126/7.5345</f>
        <v>0</v>
      </c>
      <c r="J126" s="36"/>
      <c r="K126" s="36"/>
    </row>
    <row r="127" spans="1:14" hidden="1" x14ac:dyDescent="0.2">
      <c r="A127" s="6"/>
      <c r="B127" s="25">
        <v>312</v>
      </c>
      <c r="C127" s="18" t="s">
        <v>74</v>
      </c>
      <c r="D127" s="36"/>
      <c r="E127" s="36"/>
      <c r="F127" s="36"/>
      <c r="G127" s="36"/>
      <c r="H127" s="71"/>
      <c r="I127" s="89"/>
      <c r="J127" s="36"/>
      <c r="K127" s="36"/>
    </row>
    <row r="128" spans="1:14" hidden="1" x14ac:dyDescent="0.2">
      <c r="A128" s="6"/>
      <c r="B128" s="25">
        <v>313</v>
      </c>
      <c r="C128" s="18" t="s">
        <v>18</v>
      </c>
      <c r="D128" s="36">
        <v>9772.5300000000007</v>
      </c>
      <c r="E128" s="36">
        <v>11330.47</v>
      </c>
      <c r="F128" s="36"/>
      <c r="G128" s="36">
        <f>F128/7.5345</f>
        <v>0</v>
      </c>
      <c r="H128" s="71">
        <f>G128/7.5345</f>
        <v>0</v>
      </c>
      <c r="I128" s="89">
        <f>H128/7.5345</f>
        <v>0</v>
      </c>
      <c r="J128" s="36"/>
      <c r="K128" s="36"/>
    </row>
    <row r="129" spans="1:14" hidden="1" x14ac:dyDescent="0.2">
      <c r="A129" s="6"/>
      <c r="B129" s="26">
        <v>32</v>
      </c>
      <c r="C129" s="27" t="s">
        <v>11</v>
      </c>
      <c r="D129" s="11">
        <f t="shared" ref="D129:I129" si="73">SUM(D130:D131)</f>
        <v>4500</v>
      </c>
      <c r="E129" s="11">
        <f t="shared" si="73"/>
        <v>3746.92</v>
      </c>
      <c r="F129" s="11">
        <f t="shared" si="73"/>
        <v>0</v>
      </c>
      <c r="G129" s="11">
        <f t="shared" si="73"/>
        <v>0</v>
      </c>
      <c r="H129" s="69">
        <f t="shared" si="73"/>
        <v>0</v>
      </c>
      <c r="I129" s="90">
        <f t="shared" si="73"/>
        <v>0</v>
      </c>
      <c r="J129" s="11">
        <v>0</v>
      </c>
      <c r="K129" s="36"/>
    </row>
    <row r="130" spans="1:14" hidden="1" x14ac:dyDescent="0.2">
      <c r="A130" s="6"/>
      <c r="B130" s="25">
        <v>321</v>
      </c>
      <c r="C130" s="18" t="s">
        <v>19</v>
      </c>
      <c r="D130" s="36">
        <v>4500</v>
      </c>
      <c r="E130" s="36">
        <v>3746.92</v>
      </c>
      <c r="F130" s="36"/>
      <c r="G130" s="36">
        <f>F130/7.5345</f>
        <v>0</v>
      </c>
      <c r="H130" s="71">
        <f>G130/7.5345</f>
        <v>0</v>
      </c>
      <c r="I130" s="89">
        <f>H130/7.5345</f>
        <v>0</v>
      </c>
      <c r="J130" s="36"/>
      <c r="K130" s="36"/>
    </row>
    <row r="131" spans="1:14" hidden="1" x14ac:dyDescent="0.2">
      <c r="A131" s="6"/>
      <c r="B131" s="15"/>
      <c r="C131" s="16"/>
      <c r="D131" s="36"/>
      <c r="E131" s="36"/>
      <c r="F131" s="36"/>
      <c r="G131" s="36"/>
      <c r="H131" s="71"/>
      <c r="I131" s="89"/>
      <c r="J131" s="36"/>
      <c r="K131" s="36"/>
    </row>
    <row r="132" spans="1:14" x14ac:dyDescent="0.2">
      <c r="A132" s="6"/>
      <c r="B132" s="15"/>
      <c r="C132" s="16"/>
      <c r="D132" s="36"/>
      <c r="E132" s="36"/>
      <c r="F132" s="36"/>
      <c r="G132" s="36"/>
      <c r="H132" s="71"/>
      <c r="I132" s="89"/>
      <c r="J132" s="36"/>
      <c r="K132" s="36"/>
    </row>
    <row r="133" spans="1:14" s="5" customFormat="1" ht="15" customHeight="1" x14ac:dyDescent="0.2">
      <c r="A133" s="54">
        <v>2101</v>
      </c>
      <c r="B133" s="101" t="s">
        <v>31</v>
      </c>
      <c r="C133" s="102"/>
      <c r="D133" s="11"/>
      <c r="E133" s="11"/>
      <c r="F133" s="11"/>
      <c r="G133" s="11"/>
      <c r="H133" s="69"/>
      <c r="I133" s="90"/>
      <c r="J133" s="12"/>
      <c r="K133" s="12"/>
    </row>
    <row r="134" spans="1:14" ht="15.75" customHeight="1" x14ac:dyDescent="0.2">
      <c r="A134" s="55" t="s">
        <v>32</v>
      </c>
      <c r="B134" s="119" t="s">
        <v>35</v>
      </c>
      <c r="C134" s="120"/>
      <c r="D134" s="36"/>
      <c r="E134" s="36"/>
      <c r="F134" s="36"/>
      <c r="G134" s="36"/>
      <c r="H134" s="71"/>
      <c r="I134" s="89"/>
      <c r="J134" s="37"/>
      <c r="K134" s="37"/>
    </row>
    <row r="135" spans="1:14" ht="15" customHeight="1" x14ac:dyDescent="0.2">
      <c r="A135" s="55">
        <v>48005</v>
      </c>
      <c r="B135" s="103" t="s">
        <v>131</v>
      </c>
      <c r="C135" s="104"/>
      <c r="D135" s="36"/>
      <c r="E135" s="36"/>
      <c r="F135" s="36"/>
      <c r="G135" s="36"/>
      <c r="H135" s="71"/>
      <c r="I135" s="89"/>
      <c r="J135" s="57"/>
      <c r="K135" s="57"/>
      <c r="M135" s="21"/>
    </row>
    <row r="136" spans="1:14" ht="15" customHeight="1" x14ac:dyDescent="0.2">
      <c r="A136" s="55"/>
      <c r="B136" s="32">
        <v>3</v>
      </c>
      <c r="C136" s="53" t="s">
        <v>10</v>
      </c>
      <c r="D136" s="36">
        <f t="shared" ref="D136:K136" si="74">SUM(D137+D142)</f>
        <v>109800</v>
      </c>
      <c r="E136" s="36">
        <f t="shared" si="74"/>
        <v>109800</v>
      </c>
      <c r="F136" s="36">
        <f t="shared" si="74"/>
        <v>109800.26999999999</v>
      </c>
      <c r="G136" s="36">
        <f t="shared" si="74"/>
        <v>14573.00019908421</v>
      </c>
      <c r="H136" s="36">
        <f t="shared" si="74"/>
        <v>14205.24</v>
      </c>
      <c r="I136" s="87">
        <f t="shared" ref="I136" si="75">SUM(I137+I142)</f>
        <v>14205.24</v>
      </c>
      <c r="J136" s="36">
        <f t="shared" si="74"/>
        <v>14573</v>
      </c>
      <c r="K136" s="36">
        <f t="shared" si="74"/>
        <v>14573</v>
      </c>
      <c r="L136" s="23"/>
      <c r="M136" s="21"/>
    </row>
    <row r="137" spans="1:14" x14ac:dyDescent="0.2">
      <c r="A137" s="55"/>
      <c r="B137" s="25" t="s">
        <v>0</v>
      </c>
      <c r="C137" s="18" t="s">
        <v>11</v>
      </c>
      <c r="D137" s="36">
        <f t="shared" ref="D137:I137" si="76">SUM(D138:D141)</f>
        <v>105800</v>
      </c>
      <c r="E137" s="36">
        <f t="shared" si="76"/>
        <v>105800</v>
      </c>
      <c r="F137" s="36">
        <f t="shared" si="76"/>
        <v>105800.26999999999</v>
      </c>
      <c r="G137" s="36">
        <f t="shared" si="76"/>
        <v>14042.108965425707</v>
      </c>
      <c r="H137" s="36">
        <f t="shared" si="76"/>
        <v>13655.24</v>
      </c>
      <c r="I137" s="87">
        <f t="shared" si="76"/>
        <v>13655.24</v>
      </c>
      <c r="J137" s="30">
        <v>14042.11</v>
      </c>
      <c r="K137" s="30">
        <f>J137</f>
        <v>14042.11</v>
      </c>
    </row>
    <row r="138" spans="1:14" hidden="1" x14ac:dyDescent="0.2">
      <c r="A138" s="55"/>
      <c r="B138" s="25">
        <v>321</v>
      </c>
      <c r="C138" s="18" t="s">
        <v>21</v>
      </c>
      <c r="D138" s="36">
        <v>12500</v>
      </c>
      <c r="E138" s="36">
        <v>12500</v>
      </c>
      <c r="F138" s="36">
        <v>12500</v>
      </c>
      <c r="G138" s="36">
        <f>F138/7.5345</f>
        <v>1659.0351051828256</v>
      </c>
      <c r="H138" s="36">
        <v>2200</v>
      </c>
      <c r="I138" s="87">
        <v>2499.75</v>
      </c>
      <c r="J138" s="38"/>
      <c r="K138" s="38"/>
    </row>
    <row r="139" spans="1:14" hidden="1" x14ac:dyDescent="0.2">
      <c r="A139" s="55"/>
      <c r="B139" s="25">
        <v>322</v>
      </c>
      <c r="C139" s="18" t="s">
        <v>12</v>
      </c>
      <c r="D139" s="36">
        <v>44220</v>
      </c>
      <c r="E139" s="36">
        <v>44220</v>
      </c>
      <c r="F139" s="36">
        <v>44220</v>
      </c>
      <c r="G139" s="36">
        <f>F139/7.5345</f>
        <v>5869.0025880947642</v>
      </c>
      <c r="H139" s="36">
        <v>6096.54</v>
      </c>
      <c r="I139" s="87">
        <v>6554.01</v>
      </c>
      <c r="J139" s="38"/>
      <c r="K139" s="38"/>
    </row>
    <row r="140" spans="1:14" hidden="1" x14ac:dyDescent="0.2">
      <c r="A140" s="55"/>
      <c r="B140" s="25">
        <v>323</v>
      </c>
      <c r="C140" s="18" t="s">
        <v>22</v>
      </c>
      <c r="D140" s="36">
        <v>47000</v>
      </c>
      <c r="E140" s="36">
        <v>47500</v>
      </c>
      <c r="F140" s="36">
        <v>47500.27</v>
      </c>
      <c r="G140" s="36">
        <f>F140/7.5345</f>
        <v>6304.3692348530085</v>
      </c>
      <c r="H140" s="36">
        <v>5077.62</v>
      </c>
      <c r="I140" s="87">
        <v>4257.68</v>
      </c>
      <c r="J140" s="38"/>
      <c r="K140" s="38"/>
    </row>
    <row r="141" spans="1:14" hidden="1" x14ac:dyDescent="0.2">
      <c r="A141" s="55"/>
      <c r="B141" s="25">
        <v>329</v>
      </c>
      <c r="C141" s="29" t="s">
        <v>8</v>
      </c>
      <c r="D141" s="36">
        <v>2080</v>
      </c>
      <c r="E141" s="36">
        <v>1580</v>
      </c>
      <c r="F141" s="36">
        <v>1580</v>
      </c>
      <c r="G141" s="36">
        <f>F141/7.5345</f>
        <v>209.70203729510916</v>
      </c>
      <c r="H141" s="36">
        <v>281.08</v>
      </c>
      <c r="I141" s="87">
        <v>343.8</v>
      </c>
      <c r="J141" s="38"/>
      <c r="K141" s="38"/>
    </row>
    <row r="142" spans="1:14" x14ac:dyDescent="0.2">
      <c r="A142" s="55"/>
      <c r="B142" s="25">
        <v>34</v>
      </c>
      <c r="C142" s="29" t="s">
        <v>25</v>
      </c>
      <c r="D142" s="36">
        <f t="shared" ref="D142:I142" si="77">SUM(D143)</f>
        <v>4000</v>
      </c>
      <c r="E142" s="36">
        <f t="shared" si="77"/>
        <v>4000</v>
      </c>
      <c r="F142" s="36">
        <f t="shared" si="77"/>
        <v>4000</v>
      </c>
      <c r="G142" s="36">
        <f t="shared" si="77"/>
        <v>530.89123365850423</v>
      </c>
      <c r="H142" s="36">
        <f t="shared" si="77"/>
        <v>550</v>
      </c>
      <c r="I142" s="87">
        <f t="shared" si="77"/>
        <v>550</v>
      </c>
      <c r="J142" s="30">
        <v>530.89</v>
      </c>
      <c r="K142" s="30">
        <f>J142</f>
        <v>530.89</v>
      </c>
    </row>
    <row r="143" spans="1:14" hidden="1" x14ac:dyDescent="0.2">
      <c r="A143" s="55"/>
      <c r="B143" s="25">
        <v>343</v>
      </c>
      <c r="C143" s="29" t="s">
        <v>23</v>
      </c>
      <c r="D143" s="36">
        <v>4000</v>
      </c>
      <c r="E143" s="36">
        <v>4000</v>
      </c>
      <c r="F143" s="36">
        <v>4000</v>
      </c>
      <c r="G143" s="36">
        <f>F143/7.5345</f>
        <v>530.89123365850423</v>
      </c>
      <c r="H143" s="36">
        <v>550</v>
      </c>
      <c r="I143" s="87">
        <v>550</v>
      </c>
      <c r="J143" s="30"/>
      <c r="K143" s="30"/>
      <c r="N143" s="23"/>
    </row>
    <row r="144" spans="1:14" x14ac:dyDescent="0.2">
      <c r="A144" s="55" t="s">
        <v>33</v>
      </c>
      <c r="B144" s="121" t="s">
        <v>34</v>
      </c>
      <c r="C144" s="122"/>
      <c r="D144" s="36"/>
      <c r="E144" s="36"/>
      <c r="F144" s="36"/>
      <c r="G144" s="36"/>
      <c r="H144" s="71"/>
      <c r="I144" s="89"/>
      <c r="J144" s="30"/>
      <c r="K144" s="30"/>
      <c r="N144" s="23"/>
    </row>
    <row r="145" spans="1:14" x14ac:dyDescent="0.2">
      <c r="A145" s="55">
        <v>48005</v>
      </c>
      <c r="B145" s="103" t="s">
        <v>131</v>
      </c>
      <c r="C145" s="104"/>
      <c r="D145" s="36"/>
      <c r="E145" s="36"/>
      <c r="F145" s="36"/>
      <c r="G145" s="36"/>
      <c r="H145" s="71"/>
      <c r="I145" s="89"/>
      <c r="J145" s="30"/>
      <c r="K145" s="30"/>
      <c r="N145" s="23"/>
    </row>
    <row r="146" spans="1:14" x14ac:dyDescent="0.2">
      <c r="A146" s="55"/>
      <c r="B146" s="15">
        <v>3</v>
      </c>
      <c r="C146" s="53" t="s">
        <v>10</v>
      </c>
      <c r="D146" s="36">
        <f t="shared" ref="D146:K146" si="78">D147+D150</f>
        <v>390194</v>
      </c>
      <c r="E146" s="36">
        <f t="shared" si="78"/>
        <v>496388.25</v>
      </c>
      <c r="F146" s="36">
        <f t="shared" si="78"/>
        <v>496387.93</v>
      </c>
      <c r="G146" s="36">
        <f t="shared" si="78"/>
        <v>65882.000132722809</v>
      </c>
      <c r="H146" s="36">
        <f t="shared" si="78"/>
        <v>66200.58</v>
      </c>
      <c r="I146" s="87">
        <f t="shared" ref="I146" si="79">I147+I150</f>
        <v>79086.05</v>
      </c>
      <c r="J146" s="36">
        <f t="shared" si="78"/>
        <v>65882</v>
      </c>
      <c r="K146" s="36">
        <f t="shared" si="78"/>
        <v>65882</v>
      </c>
      <c r="N146" s="23"/>
    </row>
    <row r="147" spans="1:14" x14ac:dyDescent="0.2">
      <c r="A147" s="55"/>
      <c r="B147" s="25" t="s">
        <v>0</v>
      </c>
      <c r="C147" s="18" t="s">
        <v>11</v>
      </c>
      <c r="D147" s="36">
        <f t="shared" ref="D147:I147" si="80">SUM(D148:D149)</f>
        <v>4500</v>
      </c>
      <c r="E147" s="36">
        <f t="shared" si="80"/>
        <v>10800</v>
      </c>
      <c r="F147" s="36">
        <f t="shared" si="80"/>
        <v>10800</v>
      </c>
      <c r="G147" s="36">
        <f t="shared" si="80"/>
        <v>1433.4063308779614</v>
      </c>
      <c r="H147" s="36">
        <f t="shared" si="80"/>
        <v>1751.94</v>
      </c>
      <c r="I147" s="87">
        <f t="shared" si="80"/>
        <v>1751.97</v>
      </c>
      <c r="J147" s="30">
        <v>1433.41</v>
      </c>
      <c r="K147" s="30">
        <f>J147</f>
        <v>1433.41</v>
      </c>
      <c r="N147" s="23"/>
    </row>
    <row r="148" spans="1:14" hidden="1" x14ac:dyDescent="0.2">
      <c r="A148" s="55"/>
      <c r="B148" s="15">
        <v>322</v>
      </c>
      <c r="C148" s="16" t="s">
        <v>12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87">
        <v>0</v>
      </c>
      <c r="J148" s="30"/>
      <c r="K148" s="30"/>
      <c r="N148" s="23"/>
    </row>
    <row r="149" spans="1:14" hidden="1" x14ac:dyDescent="0.2">
      <c r="A149" s="55"/>
      <c r="B149" s="22">
        <v>323</v>
      </c>
      <c r="C149" s="18" t="s">
        <v>29</v>
      </c>
      <c r="D149" s="36">
        <v>4500</v>
      </c>
      <c r="E149" s="36">
        <v>10800</v>
      </c>
      <c r="F149" s="36">
        <v>10800</v>
      </c>
      <c r="G149" s="36">
        <f>F149/7.5345</f>
        <v>1433.4063308779614</v>
      </c>
      <c r="H149" s="36">
        <v>1751.94</v>
      </c>
      <c r="I149" s="87">
        <v>1751.97</v>
      </c>
      <c r="J149" s="30"/>
      <c r="K149" s="30"/>
      <c r="N149" s="23"/>
    </row>
    <row r="150" spans="1:14" x14ac:dyDescent="0.2">
      <c r="A150" s="55"/>
      <c r="B150" s="15">
        <v>37</v>
      </c>
      <c r="C150" s="29" t="s">
        <v>66</v>
      </c>
      <c r="D150" s="36">
        <f t="shared" ref="D150:I150" si="81">D151</f>
        <v>385694</v>
      </c>
      <c r="E150" s="36">
        <f t="shared" si="81"/>
        <v>485588.25</v>
      </c>
      <c r="F150" s="36">
        <f t="shared" si="81"/>
        <v>485587.93</v>
      </c>
      <c r="G150" s="36">
        <f t="shared" si="81"/>
        <v>64448.593801844843</v>
      </c>
      <c r="H150" s="36">
        <f t="shared" si="81"/>
        <v>64448.639999999999</v>
      </c>
      <c r="I150" s="87">
        <f t="shared" si="81"/>
        <v>77334.080000000002</v>
      </c>
      <c r="J150" s="36">
        <v>64448.59</v>
      </c>
      <c r="K150" s="36">
        <f>J150</f>
        <v>64448.59</v>
      </c>
    </row>
    <row r="151" spans="1:14" hidden="1" x14ac:dyDescent="0.2">
      <c r="A151" s="55"/>
      <c r="B151" s="15">
        <v>372</v>
      </c>
      <c r="C151" s="29" t="s">
        <v>24</v>
      </c>
      <c r="D151" s="36">
        <v>385694</v>
      </c>
      <c r="E151" s="36">
        <v>485588.25</v>
      </c>
      <c r="F151" s="36">
        <v>485587.93</v>
      </c>
      <c r="G151" s="36">
        <f>F151/7.5345</f>
        <v>64448.593801844843</v>
      </c>
      <c r="H151" s="36">
        <v>64448.639999999999</v>
      </c>
      <c r="I151" s="87">
        <v>77334.080000000002</v>
      </c>
      <c r="J151" s="36"/>
      <c r="K151" s="36"/>
    </row>
    <row r="152" spans="1:14" ht="12.75" customHeight="1" x14ac:dyDescent="0.2">
      <c r="A152" s="55" t="s">
        <v>94</v>
      </c>
      <c r="B152" s="105" t="s">
        <v>152</v>
      </c>
      <c r="C152" s="106"/>
      <c r="D152" s="36"/>
      <c r="E152" s="36"/>
      <c r="F152" s="36"/>
      <c r="G152" s="36"/>
      <c r="H152" s="71"/>
      <c r="I152" s="89"/>
      <c r="J152" s="36"/>
      <c r="K152" s="36"/>
    </row>
    <row r="153" spans="1:14" ht="12.75" customHeight="1" x14ac:dyDescent="0.2">
      <c r="A153" s="55">
        <v>32300</v>
      </c>
      <c r="B153" s="103" t="s">
        <v>151</v>
      </c>
      <c r="C153" s="104"/>
      <c r="D153" s="36"/>
      <c r="E153" s="36"/>
      <c r="F153" s="36"/>
      <c r="G153" s="36"/>
      <c r="H153" s="71"/>
      <c r="I153" s="89"/>
      <c r="J153" s="36"/>
      <c r="K153" s="36"/>
    </row>
    <row r="154" spans="1:14" ht="12.75" customHeight="1" x14ac:dyDescent="0.2">
      <c r="A154" s="43"/>
      <c r="B154" s="25">
        <v>3</v>
      </c>
      <c r="C154" s="29" t="s">
        <v>10</v>
      </c>
      <c r="D154" s="36">
        <f t="shared" ref="D154:K154" si="82">D155+D160</f>
        <v>90500</v>
      </c>
      <c r="E154" s="36">
        <f t="shared" si="82"/>
        <v>71700</v>
      </c>
      <c r="F154" s="36">
        <f t="shared" si="82"/>
        <v>71400</v>
      </c>
      <c r="G154" s="36">
        <f t="shared" si="82"/>
        <v>9476.4085208042998</v>
      </c>
      <c r="H154" s="36">
        <f t="shared" si="82"/>
        <v>11091.88</v>
      </c>
      <c r="I154" s="87">
        <f t="shared" ref="I154" si="83">I155+I160</f>
        <v>17965</v>
      </c>
      <c r="J154" s="36">
        <f t="shared" si="82"/>
        <v>9501.6200000000008</v>
      </c>
      <c r="K154" s="36">
        <f t="shared" si="82"/>
        <v>9501.6200000000008</v>
      </c>
    </row>
    <row r="155" spans="1:14" ht="12.75" customHeight="1" x14ac:dyDescent="0.2">
      <c r="A155" s="55"/>
      <c r="B155" s="25">
        <v>32</v>
      </c>
      <c r="C155" s="29" t="s">
        <v>28</v>
      </c>
      <c r="D155" s="36">
        <f t="shared" ref="D155:I155" si="84">SUM(D156:D159)</f>
        <v>88500</v>
      </c>
      <c r="E155" s="36">
        <f t="shared" si="84"/>
        <v>71200</v>
      </c>
      <c r="F155" s="36">
        <f t="shared" si="84"/>
        <v>70900</v>
      </c>
      <c r="G155" s="36">
        <f t="shared" si="84"/>
        <v>9410.0471165969866</v>
      </c>
      <c r="H155" s="36">
        <f t="shared" si="84"/>
        <v>11025.519999999999</v>
      </c>
      <c r="I155" s="87">
        <f t="shared" si="84"/>
        <v>17850</v>
      </c>
      <c r="J155" s="36">
        <v>9435.26</v>
      </c>
      <c r="K155" s="36">
        <f>J155</f>
        <v>9435.26</v>
      </c>
    </row>
    <row r="156" spans="1:14" ht="12.75" hidden="1" customHeight="1" x14ac:dyDescent="0.2">
      <c r="A156" s="55"/>
      <c r="B156" s="25">
        <v>321</v>
      </c>
      <c r="C156" s="18" t="s">
        <v>21</v>
      </c>
      <c r="D156" s="36">
        <v>5000</v>
      </c>
      <c r="E156" s="36">
        <v>700</v>
      </c>
      <c r="F156" s="36">
        <v>700</v>
      </c>
      <c r="G156" s="36">
        <f>F156/7.5345</f>
        <v>92.905965890238235</v>
      </c>
      <c r="H156" s="66">
        <v>424.72</v>
      </c>
      <c r="I156" s="87">
        <v>650</v>
      </c>
      <c r="J156" s="36"/>
      <c r="K156" s="36"/>
    </row>
    <row r="157" spans="1:14" ht="12.75" hidden="1" customHeight="1" x14ac:dyDescent="0.2">
      <c r="A157" s="55"/>
      <c r="B157" s="25">
        <v>322</v>
      </c>
      <c r="C157" s="29" t="s">
        <v>12</v>
      </c>
      <c r="D157" s="36">
        <v>60000</v>
      </c>
      <c r="E157" s="36">
        <v>63000</v>
      </c>
      <c r="F157" s="36">
        <v>65700</v>
      </c>
      <c r="G157" s="36">
        <f>F157/7.5345</f>
        <v>8719.8885128409311</v>
      </c>
      <c r="H157" s="66">
        <v>10003.549999999999</v>
      </c>
      <c r="I157" s="87">
        <v>13750</v>
      </c>
      <c r="J157" s="36"/>
      <c r="K157" s="36"/>
    </row>
    <row r="158" spans="1:14" ht="12.75" hidden="1" customHeight="1" x14ac:dyDescent="0.2">
      <c r="A158" s="55"/>
      <c r="B158" s="25">
        <v>323</v>
      </c>
      <c r="C158" s="29" t="s">
        <v>22</v>
      </c>
      <c r="D158" s="36">
        <v>23000</v>
      </c>
      <c r="E158" s="36">
        <v>7000</v>
      </c>
      <c r="F158" s="36">
        <v>4000</v>
      </c>
      <c r="G158" s="36">
        <f>F158/7.5345</f>
        <v>530.89123365850423</v>
      </c>
      <c r="H158" s="36">
        <v>530.89</v>
      </c>
      <c r="I158" s="87">
        <v>3350</v>
      </c>
      <c r="J158" s="36"/>
      <c r="K158" s="36"/>
    </row>
    <row r="159" spans="1:14" ht="12.75" hidden="1" customHeight="1" x14ac:dyDescent="0.2">
      <c r="A159" s="55"/>
      <c r="B159" s="15">
        <v>329</v>
      </c>
      <c r="C159" s="16" t="s">
        <v>8</v>
      </c>
      <c r="D159" s="36">
        <v>500</v>
      </c>
      <c r="E159" s="36">
        <v>500</v>
      </c>
      <c r="F159" s="36">
        <v>500</v>
      </c>
      <c r="G159" s="36">
        <f>F159/7.5345</f>
        <v>66.361404207313029</v>
      </c>
      <c r="H159" s="36">
        <v>66.36</v>
      </c>
      <c r="I159" s="87">
        <v>100</v>
      </c>
      <c r="J159" s="36"/>
      <c r="K159" s="36"/>
    </row>
    <row r="160" spans="1:14" ht="12.75" customHeight="1" x14ac:dyDescent="0.2">
      <c r="A160" s="55"/>
      <c r="B160" s="25">
        <v>34</v>
      </c>
      <c r="C160" s="29" t="s">
        <v>25</v>
      </c>
      <c r="D160" s="36">
        <f t="shared" ref="D160:I160" si="85">D161</f>
        <v>2000</v>
      </c>
      <c r="E160" s="36">
        <f t="shared" si="85"/>
        <v>500</v>
      </c>
      <c r="F160" s="36">
        <f t="shared" si="85"/>
        <v>500</v>
      </c>
      <c r="G160" s="36">
        <f t="shared" si="85"/>
        <v>66.361404207313029</v>
      </c>
      <c r="H160" s="36">
        <f t="shared" si="85"/>
        <v>66.36</v>
      </c>
      <c r="I160" s="87">
        <f t="shared" si="85"/>
        <v>115</v>
      </c>
      <c r="J160" s="36">
        <v>66.36</v>
      </c>
      <c r="K160" s="36">
        <f>J160</f>
        <v>66.36</v>
      </c>
    </row>
    <row r="161" spans="1:14" ht="12.75" hidden="1" customHeight="1" x14ac:dyDescent="0.2">
      <c r="A161" s="55"/>
      <c r="B161" s="25">
        <v>343</v>
      </c>
      <c r="C161" s="29" t="s">
        <v>23</v>
      </c>
      <c r="D161" s="36">
        <v>2000</v>
      </c>
      <c r="E161" s="36">
        <v>500</v>
      </c>
      <c r="F161" s="36">
        <v>500</v>
      </c>
      <c r="G161" s="36">
        <f>F161/7.5345</f>
        <v>66.361404207313029</v>
      </c>
      <c r="H161" s="36">
        <v>66.36</v>
      </c>
      <c r="I161" s="87">
        <v>115</v>
      </c>
      <c r="J161" s="36"/>
      <c r="K161" s="36"/>
    </row>
    <row r="162" spans="1:14" ht="12.75" customHeight="1" x14ac:dyDescent="0.2">
      <c r="A162" s="55"/>
      <c r="B162" s="25">
        <v>42</v>
      </c>
      <c r="C162" s="58" t="s">
        <v>26</v>
      </c>
      <c r="D162" s="36" t="e">
        <f>D163+#REF!</f>
        <v>#REF!</v>
      </c>
      <c r="E162" s="36" t="e">
        <f>E163+#REF!</f>
        <v>#REF!</v>
      </c>
      <c r="F162" s="36">
        <f>F163</f>
        <v>168000</v>
      </c>
      <c r="G162" s="36">
        <f>G163</f>
        <v>22297.431813657175</v>
      </c>
      <c r="H162" s="36">
        <f>H163</f>
        <v>23485.14</v>
      </c>
      <c r="I162" s="87">
        <v>23919.13</v>
      </c>
      <c r="J162" s="36"/>
      <c r="K162" s="36"/>
    </row>
    <row r="163" spans="1:14" ht="12.75" hidden="1" customHeight="1" x14ac:dyDescent="0.2">
      <c r="A163" s="55"/>
      <c r="B163" s="25">
        <v>422</v>
      </c>
      <c r="C163" s="18" t="s">
        <v>27</v>
      </c>
      <c r="D163" s="36">
        <v>180000</v>
      </c>
      <c r="E163" s="36">
        <v>213000</v>
      </c>
      <c r="F163" s="36">
        <v>168000</v>
      </c>
      <c r="G163" s="36">
        <f>F163/7.5345</f>
        <v>22297.431813657175</v>
      </c>
      <c r="H163" s="66">
        <v>23485.14</v>
      </c>
      <c r="I163" s="87">
        <v>21000</v>
      </c>
      <c r="J163" s="36">
        <v>0</v>
      </c>
      <c r="K163" s="36"/>
    </row>
    <row r="164" spans="1:14" x14ac:dyDescent="0.2">
      <c r="A164" s="56" t="s">
        <v>95</v>
      </c>
      <c r="B164" s="112" t="s">
        <v>135</v>
      </c>
      <c r="C164" s="113"/>
      <c r="D164" s="36"/>
      <c r="E164" s="36"/>
      <c r="F164" s="36"/>
      <c r="G164" s="36"/>
      <c r="H164" s="71"/>
      <c r="I164" s="89"/>
      <c r="J164" s="37"/>
      <c r="K164" s="37"/>
    </row>
    <row r="165" spans="1:14" ht="15" customHeight="1" x14ac:dyDescent="0.2">
      <c r="A165" s="56" t="s">
        <v>116</v>
      </c>
      <c r="B165" s="112" t="s">
        <v>134</v>
      </c>
      <c r="C165" s="113"/>
      <c r="D165" s="36"/>
      <c r="E165" s="36"/>
      <c r="F165" s="36"/>
      <c r="G165" s="36"/>
      <c r="H165" s="71"/>
      <c r="I165" s="89"/>
      <c r="J165" s="37"/>
      <c r="K165" s="37"/>
      <c r="M165" s="23"/>
      <c r="N165" s="23"/>
    </row>
    <row r="166" spans="1:14" ht="15" customHeight="1" x14ac:dyDescent="0.2">
      <c r="A166" s="43"/>
      <c r="B166" s="4">
        <v>3</v>
      </c>
      <c r="C166" s="35" t="s">
        <v>10</v>
      </c>
      <c r="D166" s="36">
        <f t="shared" ref="D166:K166" si="86">D167+D171</f>
        <v>3155750</v>
      </c>
      <c r="E166" s="36">
        <f t="shared" si="86"/>
        <v>3310250</v>
      </c>
      <c r="F166" s="36">
        <f t="shared" si="86"/>
        <v>3280250</v>
      </c>
      <c r="G166" s="36">
        <f t="shared" si="86"/>
        <v>435363.99230207707</v>
      </c>
      <c r="H166" s="36">
        <f>H167+H171+H175</f>
        <v>500000</v>
      </c>
      <c r="I166" s="87">
        <f>I167+I171+I175</f>
        <v>535418.84</v>
      </c>
      <c r="J166" s="36">
        <f t="shared" si="86"/>
        <v>435363.99</v>
      </c>
      <c r="K166" s="36">
        <f t="shared" si="86"/>
        <v>435363.99</v>
      </c>
    </row>
    <row r="167" spans="1:14" ht="15" customHeight="1" x14ac:dyDescent="0.2">
      <c r="A167" s="56"/>
      <c r="B167" s="4">
        <v>31</v>
      </c>
      <c r="C167" s="4" t="s">
        <v>17</v>
      </c>
      <c r="D167" s="36">
        <f t="shared" ref="D167:I167" si="87">SUM(D168:D170)</f>
        <v>3003750</v>
      </c>
      <c r="E167" s="36">
        <f t="shared" si="87"/>
        <v>3095250</v>
      </c>
      <c r="F167" s="36">
        <f t="shared" si="87"/>
        <v>3095250</v>
      </c>
      <c r="G167" s="36">
        <f t="shared" si="87"/>
        <v>410810.27274537127</v>
      </c>
      <c r="H167" s="36">
        <f t="shared" si="87"/>
        <v>468520</v>
      </c>
      <c r="I167" s="87">
        <f t="shared" si="87"/>
        <v>503449.01</v>
      </c>
      <c r="J167" s="36">
        <v>410810.27</v>
      </c>
      <c r="K167" s="36">
        <f>J167</f>
        <v>410810.27</v>
      </c>
      <c r="M167" s="23"/>
    </row>
    <row r="168" spans="1:14" hidden="1" x14ac:dyDescent="0.2">
      <c r="A168" s="56"/>
      <c r="B168" s="25">
        <v>311</v>
      </c>
      <c r="C168" s="18" t="s">
        <v>9</v>
      </c>
      <c r="D168" s="36">
        <v>2485000</v>
      </c>
      <c r="E168" s="36">
        <v>2560000</v>
      </c>
      <c r="F168" s="36">
        <v>2560000</v>
      </c>
      <c r="G168" s="36">
        <f>F168/7.5345</f>
        <v>339770.38954144268</v>
      </c>
      <c r="H168" s="36">
        <v>386700</v>
      </c>
      <c r="I168" s="87">
        <v>412400</v>
      </c>
      <c r="J168" s="36"/>
      <c r="K168" s="36"/>
      <c r="M168" s="23"/>
      <c r="N168" s="23"/>
    </row>
    <row r="169" spans="1:14" hidden="1" x14ac:dyDescent="0.2">
      <c r="A169" s="56"/>
      <c r="B169" s="25">
        <v>312</v>
      </c>
      <c r="C169" s="18" t="s">
        <v>74</v>
      </c>
      <c r="D169" s="36">
        <v>114500</v>
      </c>
      <c r="E169" s="36">
        <v>114500</v>
      </c>
      <c r="F169" s="36">
        <v>114500</v>
      </c>
      <c r="G169" s="36">
        <f>F169/7.5345</f>
        <v>15196.761563474682</v>
      </c>
      <c r="H169" s="36">
        <v>18000</v>
      </c>
      <c r="I169" s="87">
        <v>23000</v>
      </c>
      <c r="J169" s="36"/>
      <c r="K169" s="36"/>
    </row>
    <row r="170" spans="1:14" hidden="1" x14ac:dyDescent="0.2">
      <c r="A170" s="56"/>
      <c r="B170" s="25">
        <v>313</v>
      </c>
      <c r="C170" s="18" t="s">
        <v>18</v>
      </c>
      <c r="D170" s="36">
        <v>404250</v>
      </c>
      <c r="E170" s="36">
        <v>420750</v>
      </c>
      <c r="F170" s="36">
        <v>420750</v>
      </c>
      <c r="G170" s="36">
        <f>F170/7.5345</f>
        <v>55843.121640453908</v>
      </c>
      <c r="H170" s="36">
        <v>63820</v>
      </c>
      <c r="I170" s="87">
        <v>68049.009999999995</v>
      </c>
      <c r="J170" s="36"/>
      <c r="K170" s="36"/>
    </row>
    <row r="171" spans="1:14" x14ac:dyDescent="0.2">
      <c r="A171" s="56"/>
      <c r="B171" s="25">
        <v>32</v>
      </c>
      <c r="C171" s="18" t="s">
        <v>11</v>
      </c>
      <c r="D171" s="36">
        <f t="shared" ref="D171:I171" si="88">SUM(D172:D174)</f>
        <v>152000</v>
      </c>
      <c r="E171" s="36">
        <f t="shared" si="88"/>
        <v>215000</v>
      </c>
      <c r="F171" s="36">
        <f t="shared" si="88"/>
        <v>185000</v>
      </c>
      <c r="G171" s="36">
        <f t="shared" si="88"/>
        <v>24553.719556705819</v>
      </c>
      <c r="H171" s="36">
        <f t="shared" si="88"/>
        <v>31330</v>
      </c>
      <c r="I171" s="87">
        <f t="shared" si="88"/>
        <v>31897.620000000003</v>
      </c>
      <c r="J171" s="36">
        <v>24553.72</v>
      </c>
      <c r="K171" s="36">
        <f>J171</f>
        <v>24553.72</v>
      </c>
    </row>
    <row r="172" spans="1:14" ht="12.75" hidden="1" customHeight="1" x14ac:dyDescent="0.2">
      <c r="A172" s="56"/>
      <c r="B172" s="25">
        <v>321</v>
      </c>
      <c r="C172" s="18" t="s">
        <v>19</v>
      </c>
      <c r="D172" s="36">
        <v>140000</v>
      </c>
      <c r="E172" s="36">
        <v>170000</v>
      </c>
      <c r="F172" s="36">
        <v>170000</v>
      </c>
      <c r="G172" s="36">
        <f>F172/7.5345</f>
        <v>22562.877430486427</v>
      </c>
      <c r="H172" s="36">
        <v>30000</v>
      </c>
      <c r="I172" s="87">
        <v>31000</v>
      </c>
      <c r="J172" s="36"/>
      <c r="K172" s="36"/>
    </row>
    <row r="173" spans="1:14" ht="12.75" hidden="1" customHeight="1" x14ac:dyDescent="0.2">
      <c r="A173" s="56"/>
      <c r="B173" s="22">
        <v>323</v>
      </c>
      <c r="C173" s="18" t="s">
        <v>29</v>
      </c>
      <c r="D173" s="36"/>
      <c r="E173" s="36"/>
      <c r="F173" s="36"/>
      <c r="G173" s="36"/>
      <c r="H173" s="36">
        <v>330</v>
      </c>
      <c r="I173" s="87">
        <v>191.29</v>
      </c>
      <c r="J173" s="36"/>
      <c r="K173" s="36"/>
    </row>
    <row r="174" spans="1:14" ht="12.75" hidden="1" customHeight="1" x14ac:dyDescent="0.2">
      <c r="A174" s="56"/>
      <c r="B174" s="15">
        <v>329</v>
      </c>
      <c r="C174" s="16" t="s">
        <v>8</v>
      </c>
      <c r="D174" s="36">
        <v>12000</v>
      </c>
      <c r="E174" s="36">
        <v>45000</v>
      </c>
      <c r="F174" s="36">
        <v>15000</v>
      </c>
      <c r="G174" s="36">
        <f>F174/7.5345</f>
        <v>1990.8421262193906</v>
      </c>
      <c r="H174" s="36">
        <v>1000</v>
      </c>
      <c r="I174" s="87">
        <v>706.33</v>
      </c>
      <c r="J174" s="36"/>
      <c r="K174" s="36"/>
    </row>
    <row r="175" spans="1:14" ht="12.75" customHeight="1" x14ac:dyDescent="0.2">
      <c r="A175" s="56"/>
      <c r="B175" s="25">
        <v>34</v>
      </c>
      <c r="C175" s="29" t="s">
        <v>25</v>
      </c>
      <c r="D175" s="36"/>
      <c r="E175" s="36"/>
      <c r="F175" s="36"/>
      <c r="G175" s="36"/>
      <c r="H175" s="36">
        <f>H176</f>
        <v>150</v>
      </c>
      <c r="I175" s="87">
        <f>I176</f>
        <v>72.209999999999994</v>
      </c>
      <c r="J175" s="36"/>
      <c r="K175" s="36"/>
    </row>
    <row r="176" spans="1:14" ht="12.75" hidden="1" customHeight="1" x14ac:dyDescent="0.2">
      <c r="A176" s="56"/>
      <c r="B176" s="25">
        <v>343</v>
      </c>
      <c r="C176" s="29" t="s">
        <v>23</v>
      </c>
      <c r="D176" s="36"/>
      <c r="E176" s="36"/>
      <c r="F176" s="36"/>
      <c r="G176" s="36"/>
      <c r="H176" s="36">
        <v>150</v>
      </c>
      <c r="I176" s="87">
        <v>72.209999999999994</v>
      </c>
      <c r="J176" s="36"/>
      <c r="K176" s="36"/>
    </row>
    <row r="177" spans="1:11" ht="12.75" customHeight="1" x14ac:dyDescent="0.2">
      <c r="A177" s="55">
        <v>55431</v>
      </c>
      <c r="B177" s="103" t="s">
        <v>140</v>
      </c>
      <c r="C177" s="104"/>
      <c r="D177" s="36"/>
      <c r="E177" s="36"/>
      <c r="F177" s="36"/>
      <c r="G177" s="36"/>
      <c r="H177" s="36"/>
      <c r="I177" s="87"/>
      <c r="J177" s="36"/>
      <c r="K177" s="36"/>
    </row>
    <row r="178" spans="1:11" ht="12.75" customHeight="1" x14ac:dyDescent="0.2">
      <c r="A178" s="56"/>
      <c r="B178" s="4">
        <v>3</v>
      </c>
      <c r="C178" s="35" t="s">
        <v>10</v>
      </c>
      <c r="D178" s="36"/>
      <c r="E178" s="36"/>
      <c r="F178" s="36"/>
      <c r="G178" s="36"/>
      <c r="H178" s="36"/>
      <c r="I178" s="87">
        <f>I179</f>
        <v>900</v>
      </c>
      <c r="J178" s="36"/>
      <c r="K178" s="36"/>
    </row>
    <row r="179" spans="1:11" ht="12.75" hidden="1" customHeight="1" x14ac:dyDescent="0.2">
      <c r="A179" s="56"/>
      <c r="B179" s="4">
        <v>31</v>
      </c>
      <c r="C179" s="4" t="s">
        <v>17</v>
      </c>
      <c r="D179" s="36"/>
      <c r="E179" s="36"/>
      <c r="F179" s="36"/>
      <c r="G179" s="36"/>
      <c r="H179" s="36"/>
      <c r="I179" s="87">
        <f>I180</f>
        <v>900</v>
      </c>
      <c r="J179" s="36"/>
      <c r="K179" s="36"/>
    </row>
    <row r="180" spans="1:11" ht="12.75" hidden="1" customHeight="1" x14ac:dyDescent="0.2">
      <c r="A180" s="56"/>
      <c r="B180" s="25">
        <v>312</v>
      </c>
      <c r="C180" s="18" t="s">
        <v>74</v>
      </c>
      <c r="D180" s="36"/>
      <c r="E180" s="36"/>
      <c r="F180" s="36"/>
      <c r="G180" s="36"/>
      <c r="H180" s="36"/>
      <c r="I180" s="87">
        <v>900</v>
      </c>
      <c r="J180" s="36"/>
      <c r="K180" s="36"/>
    </row>
    <row r="181" spans="1:11" ht="12.75" customHeight="1" x14ac:dyDescent="0.2">
      <c r="A181" s="56"/>
      <c r="B181" s="22"/>
      <c r="C181" s="31"/>
      <c r="D181" s="36"/>
      <c r="E181" s="36"/>
      <c r="F181" s="36"/>
      <c r="G181" s="36"/>
      <c r="H181" s="36"/>
      <c r="I181" s="87"/>
      <c r="J181" s="36"/>
      <c r="K181" s="36"/>
    </row>
    <row r="182" spans="1:11" s="5" customFormat="1" ht="12.75" customHeight="1" x14ac:dyDescent="0.2">
      <c r="A182" s="54">
        <v>2102</v>
      </c>
      <c r="B182" s="123" t="s">
        <v>133</v>
      </c>
      <c r="C182" s="124"/>
      <c r="D182" s="11"/>
      <c r="E182" s="11"/>
      <c r="F182" s="11"/>
      <c r="G182" s="11"/>
      <c r="H182" s="69"/>
      <c r="I182" s="90"/>
      <c r="J182" s="11"/>
      <c r="K182" s="11"/>
    </row>
    <row r="183" spans="1:11" x14ac:dyDescent="0.2">
      <c r="A183" s="55" t="s">
        <v>37</v>
      </c>
      <c r="B183" s="125" t="s">
        <v>38</v>
      </c>
      <c r="C183" s="126"/>
      <c r="D183" s="36"/>
      <c r="E183" s="36"/>
      <c r="F183" s="36"/>
      <c r="G183" s="36"/>
      <c r="H183" s="71"/>
      <c r="I183" s="89"/>
      <c r="J183" s="36"/>
      <c r="K183" s="36"/>
    </row>
    <row r="184" spans="1:11" x14ac:dyDescent="0.2">
      <c r="A184" s="55">
        <v>11001</v>
      </c>
      <c r="B184" s="103" t="s">
        <v>136</v>
      </c>
      <c r="C184" s="104"/>
      <c r="D184" s="36"/>
      <c r="E184" s="36"/>
      <c r="F184" s="36"/>
      <c r="G184" s="36"/>
      <c r="H184" s="71"/>
      <c r="I184" s="89"/>
      <c r="J184" s="36"/>
      <c r="K184" s="36"/>
    </row>
    <row r="185" spans="1:11" x14ac:dyDescent="0.2">
      <c r="A185" s="55"/>
      <c r="B185" s="15">
        <v>3</v>
      </c>
      <c r="C185" s="53" t="s">
        <v>10</v>
      </c>
      <c r="D185" s="36">
        <f t="shared" ref="D185:K185" si="89">D186+D190</f>
        <v>138451.64000000001</v>
      </c>
      <c r="E185" s="36">
        <f t="shared" si="89"/>
        <v>180596.5</v>
      </c>
      <c r="F185" s="36">
        <f t="shared" si="89"/>
        <v>180594.43</v>
      </c>
      <c r="G185" s="36">
        <f t="shared" si="89"/>
        <v>23968.999933638595</v>
      </c>
      <c r="H185" s="36">
        <f t="shared" si="89"/>
        <v>32499.41</v>
      </c>
      <c r="I185" s="87">
        <f t="shared" ref="I185" si="90">I186+I190</f>
        <v>34592.780000000006</v>
      </c>
      <c r="J185" s="36">
        <f t="shared" si="89"/>
        <v>23969</v>
      </c>
      <c r="K185" s="36">
        <f t="shared" si="89"/>
        <v>23969</v>
      </c>
    </row>
    <row r="186" spans="1:11" x14ac:dyDescent="0.2">
      <c r="A186" s="55"/>
      <c r="B186" s="25" t="s">
        <v>0</v>
      </c>
      <c r="C186" s="18" t="s">
        <v>11</v>
      </c>
      <c r="D186" s="36">
        <f t="shared" ref="D186:I186" si="91">SUM(D187:D189)</f>
        <v>138451.64000000001</v>
      </c>
      <c r="E186" s="36">
        <f t="shared" si="91"/>
        <v>180596.5</v>
      </c>
      <c r="F186" s="36">
        <f t="shared" si="91"/>
        <v>180594.43</v>
      </c>
      <c r="G186" s="36">
        <f t="shared" si="91"/>
        <v>23968.999933638595</v>
      </c>
      <c r="H186" s="36">
        <f t="shared" si="91"/>
        <v>32499.41</v>
      </c>
      <c r="I186" s="87">
        <f t="shared" si="91"/>
        <v>34592.780000000006</v>
      </c>
      <c r="J186" s="30">
        <v>23969</v>
      </c>
      <c r="K186" s="36">
        <v>23969</v>
      </c>
    </row>
    <row r="187" spans="1:11" hidden="1" x14ac:dyDescent="0.2">
      <c r="A187" s="55"/>
      <c r="B187" s="15">
        <v>322</v>
      </c>
      <c r="C187" s="16" t="s">
        <v>12</v>
      </c>
      <c r="D187" s="36">
        <v>120000</v>
      </c>
      <c r="E187" s="36">
        <v>160000</v>
      </c>
      <c r="F187" s="36">
        <v>160000</v>
      </c>
      <c r="G187" s="36">
        <f>F187/7.5345</f>
        <v>21235.649346340168</v>
      </c>
      <c r="H187" s="36">
        <v>28318.86</v>
      </c>
      <c r="I187" s="87">
        <v>31000</v>
      </c>
      <c r="J187" s="36"/>
      <c r="K187" s="36"/>
    </row>
    <row r="188" spans="1:11" hidden="1" x14ac:dyDescent="0.2">
      <c r="A188" s="55"/>
      <c r="B188" s="22">
        <v>323</v>
      </c>
      <c r="C188" s="18" t="s">
        <v>29</v>
      </c>
      <c r="D188" s="36">
        <v>6431.36</v>
      </c>
      <c r="E188" s="36">
        <v>7492.5</v>
      </c>
      <c r="F188" s="36">
        <v>7490.43</v>
      </c>
      <c r="G188" s="36">
        <f>F188/7.5345</f>
        <v>994.15090583316737</v>
      </c>
      <c r="H188" s="36">
        <v>2524.6799999999998</v>
      </c>
      <c r="I188" s="87">
        <v>1936.91</v>
      </c>
      <c r="J188" s="36"/>
      <c r="K188" s="36"/>
    </row>
    <row r="189" spans="1:11" hidden="1" x14ac:dyDescent="0.2">
      <c r="A189" s="55"/>
      <c r="B189" s="15">
        <v>329</v>
      </c>
      <c r="C189" s="16" t="s">
        <v>8</v>
      </c>
      <c r="D189" s="36">
        <v>12020.28</v>
      </c>
      <c r="E189" s="36">
        <v>13104</v>
      </c>
      <c r="F189" s="36">
        <v>13104</v>
      </c>
      <c r="G189" s="36">
        <f>F189/7.5345</f>
        <v>1739.1996814652598</v>
      </c>
      <c r="H189" s="36">
        <v>1655.87</v>
      </c>
      <c r="I189" s="87">
        <v>1655.87</v>
      </c>
      <c r="J189" s="36"/>
      <c r="K189" s="36"/>
    </row>
    <row r="190" spans="1:11" hidden="1" x14ac:dyDescent="0.2">
      <c r="A190" s="55"/>
      <c r="B190" s="15">
        <v>37</v>
      </c>
      <c r="C190" s="29" t="s">
        <v>66</v>
      </c>
      <c r="D190" s="36">
        <f t="shared" ref="D190:I190" si="92">D191</f>
        <v>0</v>
      </c>
      <c r="E190" s="36">
        <f t="shared" si="92"/>
        <v>0</v>
      </c>
      <c r="F190" s="36">
        <f t="shared" si="92"/>
        <v>0</v>
      </c>
      <c r="G190" s="36">
        <f t="shared" si="92"/>
        <v>0</v>
      </c>
      <c r="H190" s="71">
        <f t="shared" si="92"/>
        <v>0</v>
      </c>
      <c r="I190" s="89">
        <f t="shared" si="92"/>
        <v>0</v>
      </c>
      <c r="J190" s="36"/>
      <c r="K190" s="36">
        <f>J190</f>
        <v>0</v>
      </c>
    </row>
    <row r="191" spans="1:11" hidden="1" x14ac:dyDescent="0.2">
      <c r="A191" s="55"/>
      <c r="B191" s="15">
        <v>372</v>
      </c>
      <c r="C191" s="29" t="s">
        <v>24</v>
      </c>
      <c r="D191" s="36"/>
      <c r="E191" s="36"/>
      <c r="F191" s="36"/>
      <c r="G191" s="36"/>
      <c r="H191" s="71"/>
      <c r="I191" s="89"/>
      <c r="J191" s="36"/>
      <c r="K191" s="36"/>
    </row>
    <row r="192" spans="1:11" hidden="1" x14ac:dyDescent="0.2">
      <c r="A192" s="55" t="s">
        <v>70</v>
      </c>
      <c r="B192" s="103" t="s">
        <v>71</v>
      </c>
      <c r="C192" s="104"/>
      <c r="D192" s="36"/>
      <c r="E192" s="36"/>
      <c r="F192" s="36"/>
      <c r="G192" s="36"/>
      <c r="H192" s="71"/>
      <c r="I192" s="89"/>
      <c r="J192" s="36"/>
      <c r="K192" s="36"/>
    </row>
    <row r="193" spans="1:11" hidden="1" x14ac:dyDescent="0.2">
      <c r="A193" s="43"/>
      <c r="B193" s="14" t="s">
        <v>30</v>
      </c>
      <c r="C193" s="31" t="s">
        <v>71</v>
      </c>
      <c r="D193" s="36"/>
      <c r="E193" s="36"/>
      <c r="F193" s="36"/>
      <c r="G193" s="36"/>
      <c r="H193" s="71"/>
      <c r="I193" s="89"/>
      <c r="J193" s="36"/>
      <c r="K193" s="36"/>
    </row>
    <row r="194" spans="1:11" hidden="1" x14ac:dyDescent="0.2">
      <c r="A194" s="55"/>
      <c r="B194" s="25">
        <v>3</v>
      </c>
      <c r="C194" s="29" t="s">
        <v>10</v>
      </c>
      <c r="D194" s="36">
        <f t="shared" ref="D194:I194" si="93">D195</f>
        <v>0</v>
      </c>
      <c r="E194" s="36">
        <f t="shared" si="93"/>
        <v>1165</v>
      </c>
      <c r="F194" s="36">
        <f t="shared" si="93"/>
        <v>0</v>
      </c>
      <c r="G194" s="36">
        <f t="shared" si="93"/>
        <v>0</v>
      </c>
      <c r="H194" s="71">
        <f t="shared" si="93"/>
        <v>0</v>
      </c>
      <c r="I194" s="89">
        <f t="shared" si="93"/>
        <v>0</v>
      </c>
      <c r="J194" s="36"/>
      <c r="K194" s="36"/>
    </row>
    <row r="195" spans="1:11" hidden="1" x14ac:dyDescent="0.2">
      <c r="A195" s="55"/>
      <c r="B195" s="25">
        <v>32</v>
      </c>
      <c r="C195" s="29" t="s">
        <v>28</v>
      </c>
      <c r="D195" s="36">
        <f t="shared" ref="D195:I195" si="94">SUM(D196:D197)</f>
        <v>0</v>
      </c>
      <c r="E195" s="36">
        <f t="shared" si="94"/>
        <v>1165</v>
      </c>
      <c r="F195" s="36">
        <f t="shared" si="94"/>
        <v>0</v>
      </c>
      <c r="G195" s="36">
        <f t="shared" si="94"/>
        <v>0</v>
      </c>
      <c r="H195" s="71">
        <f t="shared" si="94"/>
        <v>0</v>
      </c>
      <c r="I195" s="89">
        <f t="shared" si="94"/>
        <v>0</v>
      </c>
      <c r="J195" s="30"/>
      <c r="K195" s="36">
        <f>J195</f>
        <v>0</v>
      </c>
    </row>
    <row r="196" spans="1:11" hidden="1" x14ac:dyDescent="0.2">
      <c r="A196" s="55"/>
      <c r="B196" s="25">
        <v>321</v>
      </c>
      <c r="C196" s="18" t="s">
        <v>21</v>
      </c>
      <c r="D196" s="36">
        <v>0</v>
      </c>
      <c r="E196" s="36">
        <v>1165</v>
      </c>
      <c r="F196" s="36"/>
      <c r="G196" s="36">
        <f>F196/7.5345</f>
        <v>0</v>
      </c>
      <c r="H196" s="71">
        <f>G196/7.5345</f>
        <v>0</v>
      </c>
      <c r="I196" s="89">
        <f>H196/7.5345</f>
        <v>0</v>
      </c>
      <c r="J196" s="36"/>
      <c r="K196" s="36"/>
    </row>
    <row r="197" spans="1:11" hidden="1" x14ac:dyDescent="0.2">
      <c r="A197" s="55"/>
      <c r="B197" s="22">
        <v>323</v>
      </c>
      <c r="C197" s="18" t="s">
        <v>29</v>
      </c>
      <c r="D197" s="36">
        <v>0</v>
      </c>
      <c r="E197" s="36">
        <v>0</v>
      </c>
      <c r="F197" s="36">
        <v>0</v>
      </c>
      <c r="G197" s="36">
        <v>0</v>
      </c>
      <c r="H197" s="71">
        <v>0</v>
      </c>
      <c r="I197" s="89">
        <v>0</v>
      </c>
      <c r="J197" s="36"/>
      <c r="K197" s="36"/>
    </row>
    <row r="198" spans="1:11" x14ac:dyDescent="0.2">
      <c r="A198" s="55"/>
      <c r="B198" s="22"/>
      <c r="C198" s="28"/>
      <c r="D198" s="36"/>
      <c r="E198" s="36"/>
      <c r="F198" s="36"/>
      <c r="G198" s="36"/>
      <c r="H198" s="71"/>
      <c r="I198" s="89"/>
      <c r="J198" s="36"/>
      <c r="K198" s="36"/>
    </row>
    <row r="199" spans="1:11" hidden="1" x14ac:dyDescent="0.2">
      <c r="A199" s="55" t="s">
        <v>93</v>
      </c>
      <c r="B199" s="14" t="s">
        <v>30</v>
      </c>
      <c r="C199" s="31" t="s">
        <v>68</v>
      </c>
      <c r="D199" s="36"/>
      <c r="E199" s="36"/>
      <c r="F199" s="36"/>
      <c r="G199" s="36"/>
      <c r="H199" s="71"/>
      <c r="I199" s="89"/>
      <c r="J199" s="36"/>
      <c r="K199" s="36"/>
    </row>
    <row r="200" spans="1:11" hidden="1" x14ac:dyDescent="0.2">
      <c r="A200" s="55"/>
      <c r="B200" s="25">
        <v>3</v>
      </c>
      <c r="C200" s="29" t="s">
        <v>10</v>
      </c>
      <c r="D200" s="36">
        <f t="shared" ref="D200:K200" si="95">D201</f>
        <v>0</v>
      </c>
      <c r="E200" s="36">
        <f t="shared" si="95"/>
        <v>0</v>
      </c>
      <c r="F200" s="36">
        <f t="shared" si="95"/>
        <v>0</v>
      </c>
      <c r="G200" s="36">
        <f t="shared" si="95"/>
        <v>0</v>
      </c>
      <c r="H200" s="71">
        <f t="shared" si="95"/>
        <v>0</v>
      </c>
      <c r="I200" s="89">
        <f t="shared" si="95"/>
        <v>0</v>
      </c>
      <c r="J200" s="36">
        <f t="shared" si="95"/>
        <v>0</v>
      </c>
      <c r="K200" s="36">
        <f t="shared" si="95"/>
        <v>0</v>
      </c>
    </row>
    <row r="201" spans="1:11" hidden="1" x14ac:dyDescent="0.2">
      <c r="A201" s="55"/>
      <c r="B201" s="25">
        <v>32</v>
      </c>
      <c r="C201" s="29" t="s">
        <v>28</v>
      </c>
      <c r="D201" s="36">
        <f t="shared" ref="D201:I201" si="96">SUM(D202:D204)</f>
        <v>0</v>
      </c>
      <c r="E201" s="36">
        <f t="shared" si="96"/>
        <v>0</v>
      </c>
      <c r="F201" s="36">
        <f t="shared" si="96"/>
        <v>0</v>
      </c>
      <c r="G201" s="36">
        <f t="shared" si="96"/>
        <v>0</v>
      </c>
      <c r="H201" s="71">
        <f t="shared" si="96"/>
        <v>0</v>
      </c>
      <c r="I201" s="89">
        <f t="shared" si="96"/>
        <v>0</v>
      </c>
      <c r="J201" s="30"/>
      <c r="K201" s="36"/>
    </row>
    <row r="202" spans="1:11" hidden="1" x14ac:dyDescent="0.2">
      <c r="A202" s="55"/>
      <c r="B202" s="25">
        <v>321</v>
      </c>
      <c r="C202" s="18" t="s">
        <v>21</v>
      </c>
      <c r="D202" s="36">
        <v>0</v>
      </c>
      <c r="E202" s="36">
        <v>0</v>
      </c>
      <c r="F202" s="36">
        <v>0</v>
      </c>
      <c r="G202" s="36">
        <v>0</v>
      </c>
      <c r="H202" s="71">
        <v>0</v>
      </c>
      <c r="I202" s="89">
        <v>0</v>
      </c>
      <c r="J202" s="30"/>
      <c r="K202" s="36"/>
    </row>
    <row r="203" spans="1:11" hidden="1" x14ac:dyDescent="0.2">
      <c r="A203" s="55"/>
      <c r="B203" s="22">
        <v>323</v>
      </c>
      <c r="C203" s="18" t="s">
        <v>29</v>
      </c>
      <c r="D203" s="36">
        <v>0</v>
      </c>
      <c r="E203" s="36">
        <v>0</v>
      </c>
      <c r="F203" s="36">
        <v>0</v>
      </c>
      <c r="G203" s="36">
        <v>0</v>
      </c>
      <c r="H203" s="71">
        <v>0</v>
      </c>
      <c r="I203" s="89">
        <v>0</v>
      </c>
      <c r="J203" s="30"/>
      <c r="K203" s="36"/>
    </row>
    <row r="204" spans="1:11" hidden="1" x14ac:dyDescent="0.2">
      <c r="A204" s="55"/>
      <c r="B204" s="32">
        <v>329</v>
      </c>
      <c r="C204" s="16" t="s">
        <v>8</v>
      </c>
      <c r="D204" s="36">
        <v>0</v>
      </c>
      <c r="E204" s="36">
        <v>0</v>
      </c>
      <c r="F204" s="36">
        <v>0</v>
      </c>
      <c r="G204" s="36">
        <v>0</v>
      </c>
      <c r="H204" s="71">
        <v>0</v>
      </c>
      <c r="I204" s="89">
        <v>0</v>
      </c>
      <c r="J204" s="36"/>
      <c r="K204" s="36"/>
    </row>
    <row r="205" spans="1:11" hidden="1" x14ac:dyDescent="0.2">
      <c r="A205" s="55"/>
      <c r="B205" s="25">
        <v>4</v>
      </c>
      <c r="C205" s="18" t="s">
        <v>15</v>
      </c>
      <c r="D205" s="36">
        <f t="shared" ref="D205:I205" si="97">D206</f>
        <v>0</v>
      </c>
      <c r="E205" s="36">
        <f t="shared" si="97"/>
        <v>0</v>
      </c>
      <c r="F205" s="36">
        <f t="shared" si="97"/>
        <v>0</v>
      </c>
      <c r="G205" s="36">
        <f t="shared" si="97"/>
        <v>0</v>
      </c>
      <c r="H205" s="71">
        <f t="shared" si="97"/>
        <v>0</v>
      </c>
      <c r="I205" s="89">
        <f t="shared" si="97"/>
        <v>0</v>
      </c>
      <c r="J205" s="36"/>
      <c r="K205" s="36"/>
    </row>
    <row r="206" spans="1:11" hidden="1" x14ac:dyDescent="0.2">
      <c r="A206" s="55"/>
      <c r="B206" s="25">
        <v>42</v>
      </c>
      <c r="C206" s="58" t="s">
        <v>26</v>
      </c>
      <c r="D206" s="36">
        <f t="shared" ref="D206:I206" si="98">SUM(D207)</f>
        <v>0</v>
      </c>
      <c r="E206" s="36">
        <f t="shared" si="98"/>
        <v>0</v>
      </c>
      <c r="F206" s="36">
        <f t="shared" si="98"/>
        <v>0</v>
      </c>
      <c r="G206" s="36">
        <f t="shared" si="98"/>
        <v>0</v>
      </c>
      <c r="H206" s="71">
        <f t="shared" si="98"/>
        <v>0</v>
      </c>
      <c r="I206" s="89">
        <f t="shared" si="98"/>
        <v>0</v>
      </c>
      <c r="J206" s="36"/>
      <c r="K206" s="36"/>
    </row>
    <row r="207" spans="1:11" hidden="1" x14ac:dyDescent="0.2">
      <c r="A207" s="55"/>
      <c r="B207" s="25">
        <v>422</v>
      </c>
      <c r="C207" s="18" t="s">
        <v>27</v>
      </c>
      <c r="D207" s="36">
        <v>0</v>
      </c>
      <c r="E207" s="36">
        <v>0</v>
      </c>
      <c r="F207" s="36">
        <v>0</v>
      </c>
      <c r="G207" s="36">
        <v>0</v>
      </c>
      <c r="H207" s="71">
        <v>0</v>
      </c>
      <c r="I207" s="89">
        <v>0</v>
      </c>
      <c r="J207" s="36"/>
      <c r="K207" s="36"/>
    </row>
    <row r="208" spans="1:11" hidden="1" x14ac:dyDescent="0.2">
      <c r="A208" s="55"/>
      <c r="B208" s="22"/>
      <c r="C208" s="31"/>
      <c r="D208" s="36"/>
      <c r="E208" s="36"/>
      <c r="F208" s="36"/>
      <c r="G208" s="36"/>
      <c r="H208" s="71"/>
      <c r="I208" s="89"/>
      <c r="J208" s="36"/>
      <c r="K208" s="36"/>
    </row>
    <row r="209" spans="1:13" s="5" customFormat="1" x14ac:dyDescent="0.2">
      <c r="A209" s="54">
        <v>2301</v>
      </c>
      <c r="B209" s="123" t="s">
        <v>137</v>
      </c>
      <c r="C209" s="124"/>
      <c r="D209" s="11"/>
      <c r="E209" s="11"/>
      <c r="F209" s="11"/>
      <c r="G209" s="11"/>
      <c r="H209" s="69"/>
      <c r="I209" s="90"/>
      <c r="J209" s="11"/>
      <c r="K209" s="11"/>
    </row>
    <row r="210" spans="1:13" s="5" customFormat="1" x14ac:dyDescent="0.2">
      <c r="A210" s="55" t="s">
        <v>70</v>
      </c>
      <c r="B210" s="105" t="s">
        <v>71</v>
      </c>
      <c r="C210" s="106"/>
      <c r="D210" s="11"/>
      <c r="E210" s="11"/>
      <c r="F210" s="11"/>
      <c r="G210" s="11"/>
      <c r="H210" s="69"/>
      <c r="I210" s="90"/>
      <c r="J210" s="11"/>
      <c r="K210" s="11"/>
    </row>
    <row r="211" spans="1:13" s="5" customFormat="1" x14ac:dyDescent="0.2">
      <c r="A211" s="55">
        <v>11001</v>
      </c>
      <c r="B211" s="103" t="s">
        <v>136</v>
      </c>
      <c r="C211" s="104"/>
      <c r="D211" s="11"/>
      <c r="E211" s="11"/>
      <c r="F211" s="11"/>
      <c r="G211" s="11"/>
      <c r="H211" s="69"/>
      <c r="I211" s="90"/>
      <c r="J211" s="11"/>
      <c r="K211" s="11"/>
    </row>
    <row r="212" spans="1:13" s="5" customFormat="1" x14ac:dyDescent="0.2">
      <c r="A212" s="54"/>
      <c r="B212" s="25">
        <v>3</v>
      </c>
      <c r="C212" s="29" t="s">
        <v>10</v>
      </c>
      <c r="D212" s="11"/>
      <c r="E212" s="11"/>
      <c r="F212" s="11"/>
      <c r="G212" s="11"/>
      <c r="H212" s="36">
        <f t="shared" ref="H212:I212" si="99">H213</f>
        <v>600</v>
      </c>
      <c r="I212" s="87">
        <f t="shared" si="99"/>
        <v>600</v>
      </c>
      <c r="J212" s="11"/>
      <c r="K212" s="11"/>
    </row>
    <row r="213" spans="1:13" s="5" customFormat="1" x14ac:dyDescent="0.2">
      <c r="A213" s="54"/>
      <c r="B213" s="25">
        <v>32</v>
      </c>
      <c r="C213" s="29" t="s">
        <v>28</v>
      </c>
      <c r="D213" s="11"/>
      <c r="E213" s="11"/>
      <c r="F213" s="11"/>
      <c r="G213" s="11"/>
      <c r="H213" s="36">
        <f>H214</f>
        <v>600</v>
      </c>
      <c r="I213" s="87">
        <f>I214</f>
        <v>600</v>
      </c>
      <c r="J213" s="11"/>
      <c r="K213" s="11"/>
    </row>
    <row r="214" spans="1:13" s="5" customFormat="1" hidden="1" x14ac:dyDescent="0.2">
      <c r="A214" s="54"/>
      <c r="B214" s="25">
        <v>323</v>
      </c>
      <c r="C214" s="29" t="s">
        <v>22</v>
      </c>
      <c r="D214" s="11"/>
      <c r="E214" s="11"/>
      <c r="F214" s="11"/>
      <c r="G214" s="11"/>
      <c r="H214" s="36">
        <v>600</v>
      </c>
      <c r="I214" s="87">
        <v>600</v>
      </c>
      <c r="J214" s="11"/>
      <c r="K214" s="11"/>
    </row>
    <row r="215" spans="1:13" ht="12.75" customHeight="1" x14ac:dyDescent="0.2">
      <c r="A215" s="55" t="s">
        <v>36</v>
      </c>
      <c r="B215" s="105" t="s">
        <v>163</v>
      </c>
      <c r="C215" s="106"/>
      <c r="D215" s="36"/>
      <c r="E215" s="36"/>
      <c r="F215" s="36"/>
      <c r="G215" s="36"/>
      <c r="H215" s="71"/>
      <c r="I215" s="89"/>
      <c r="J215" s="36"/>
      <c r="K215" s="36"/>
    </row>
    <row r="216" spans="1:13" ht="12.75" customHeight="1" x14ac:dyDescent="0.2">
      <c r="A216" s="55">
        <v>47300</v>
      </c>
      <c r="B216" s="105" t="s">
        <v>138</v>
      </c>
      <c r="C216" s="106"/>
      <c r="D216" s="36"/>
      <c r="E216" s="36"/>
      <c r="F216" s="36"/>
      <c r="G216" s="36"/>
      <c r="H216" s="71"/>
      <c r="I216" s="89"/>
      <c r="J216" s="36"/>
      <c r="K216" s="36"/>
    </row>
    <row r="217" spans="1:13" ht="12.75" customHeight="1" x14ac:dyDescent="0.2">
      <c r="A217" s="55"/>
      <c r="B217" s="25">
        <v>3</v>
      </c>
      <c r="C217" s="29" t="s">
        <v>10</v>
      </c>
      <c r="D217" s="36">
        <f t="shared" ref="D217:K217" si="100">D218</f>
        <v>75000</v>
      </c>
      <c r="E217" s="36">
        <f t="shared" si="100"/>
        <v>75000</v>
      </c>
      <c r="F217" s="36">
        <f t="shared" si="100"/>
        <v>75000</v>
      </c>
      <c r="G217" s="36">
        <f t="shared" si="100"/>
        <v>9954.2106310969521</v>
      </c>
      <c r="H217" s="36">
        <f t="shared" si="100"/>
        <v>3542.14</v>
      </c>
      <c r="I217" s="87">
        <f t="shared" si="100"/>
        <v>1541.95</v>
      </c>
      <c r="J217" s="36">
        <f t="shared" si="100"/>
        <v>9954.2099999999991</v>
      </c>
      <c r="K217" s="36">
        <f t="shared" si="100"/>
        <v>9954.2099999999991</v>
      </c>
    </row>
    <row r="218" spans="1:13" ht="12.75" customHeight="1" x14ac:dyDescent="0.2">
      <c r="A218" s="55"/>
      <c r="B218" s="25">
        <v>32</v>
      </c>
      <c r="C218" s="29" t="s">
        <v>28</v>
      </c>
      <c r="D218" s="36">
        <f>D220+D221</f>
        <v>75000</v>
      </c>
      <c r="E218" s="36">
        <f>E220+E221</f>
        <v>75000</v>
      </c>
      <c r="F218" s="36">
        <f>F220+F221</f>
        <v>75000</v>
      </c>
      <c r="G218" s="36">
        <f>G220+G221</f>
        <v>9954.2106310969521</v>
      </c>
      <c r="H218" s="36">
        <f>SUM(H219:H221)</f>
        <v>3542.14</v>
      </c>
      <c r="I218" s="87">
        <f>SUM(I219:I221)</f>
        <v>1541.95</v>
      </c>
      <c r="J218" s="36">
        <v>9954.2099999999991</v>
      </c>
      <c r="K218" s="36">
        <f>J218</f>
        <v>9954.2099999999991</v>
      </c>
    </row>
    <row r="219" spans="1:13" ht="12.75" hidden="1" customHeight="1" x14ac:dyDescent="0.2">
      <c r="A219" s="55"/>
      <c r="B219" s="25">
        <v>321</v>
      </c>
      <c r="C219" s="18" t="s">
        <v>21</v>
      </c>
      <c r="D219" s="36"/>
      <c r="E219" s="36"/>
      <c r="F219" s="36"/>
      <c r="G219" s="36"/>
      <c r="H219" s="36">
        <v>171</v>
      </c>
      <c r="I219" s="87">
        <v>157.19999999999999</v>
      </c>
      <c r="J219" s="36"/>
      <c r="K219" s="36"/>
    </row>
    <row r="220" spans="1:13" ht="12.75" hidden="1" customHeight="1" x14ac:dyDescent="0.2">
      <c r="A220" s="55"/>
      <c r="B220" s="25">
        <v>322</v>
      </c>
      <c r="C220" s="29" t="s">
        <v>12</v>
      </c>
      <c r="D220" s="36">
        <v>66000</v>
      </c>
      <c r="E220" s="36">
        <v>71000</v>
      </c>
      <c r="F220" s="36">
        <v>71000</v>
      </c>
      <c r="G220" s="36">
        <f>F220/7.5345</f>
        <v>9423.3193974384485</v>
      </c>
      <c r="H220" s="36">
        <v>2731.14</v>
      </c>
      <c r="I220" s="87">
        <v>1137.52</v>
      </c>
      <c r="J220" s="36"/>
      <c r="K220" s="36"/>
      <c r="M220" s="23"/>
    </row>
    <row r="221" spans="1:13" ht="12.75" hidden="1" customHeight="1" x14ac:dyDescent="0.2">
      <c r="A221" s="55"/>
      <c r="B221" s="25">
        <v>323</v>
      </c>
      <c r="C221" s="29" t="s">
        <v>22</v>
      </c>
      <c r="D221" s="36">
        <v>9000</v>
      </c>
      <c r="E221" s="36">
        <v>4000</v>
      </c>
      <c r="F221" s="36">
        <v>4000</v>
      </c>
      <c r="G221" s="36">
        <f>F221/7.5345</f>
        <v>530.89123365850423</v>
      </c>
      <c r="H221" s="36">
        <v>640</v>
      </c>
      <c r="I221" s="87">
        <v>247.23</v>
      </c>
      <c r="J221" s="36"/>
      <c r="K221" s="36"/>
      <c r="M221" s="23"/>
    </row>
    <row r="222" spans="1:13" ht="14.25" customHeight="1" x14ac:dyDescent="0.2">
      <c r="A222" s="55">
        <v>55348</v>
      </c>
      <c r="B222" s="103" t="s">
        <v>139</v>
      </c>
      <c r="C222" s="104"/>
      <c r="D222" s="36"/>
      <c r="E222" s="36"/>
      <c r="F222" s="36"/>
      <c r="G222" s="36"/>
      <c r="H222" s="36"/>
      <c r="I222" s="87"/>
      <c r="J222" s="36"/>
      <c r="K222" s="36"/>
    </row>
    <row r="223" spans="1:13" x14ac:dyDescent="0.2">
      <c r="A223" s="43"/>
      <c r="B223" s="25">
        <v>3</v>
      </c>
      <c r="C223" s="29" t="s">
        <v>10</v>
      </c>
      <c r="D223" s="36">
        <f t="shared" ref="D223:J223" si="101">D224</f>
        <v>0</v>
      </c>
      <c r="E223" s="36">
        <f t="shared" si="101"/>
        <v>7500</v>
      </c>
      <c r="F223" s="36">
        <f t="shared" si="101"/>
        <v>7500</v>
      </c>
      <c r="G223" s="36">
        <f t="shared" si="101"/>
        <v>995.4210631096953</v>
      </c>
      <c r="H223" s="66">
        <f t="shared" si="101"/>
        <v>0</v>
      </c>
      <c r="I223" s="87">
        <f t="shared" si="101"/>
        <v>101.98</v>
      </c>
      <c r="J223" s="36">
        <f t="shared" si="101"/>
        <v>0</v>
      </c>
      <c r="K223" s="36">
        <f>J223</f>
        <v>0</v>
      </c>
    </row>
    <row r="224" spans="1:13" x14ac:dyDescent="0.2">
      <c r="A224" s="55"/>
      <c r="B224" s="25">
        <v>32</v>
      </c>
      <c r="C224" s="29" t="s">
        <v>28</v>
      </c>
      <c r="D224" s="36">
        <f t="shared" ref="D224:I224" si="102">D225</f>
        <v>0</v>
      </c>
      <c r="E224" s="36">
        <f t="shared" si="102"/>
        <v>7500</v>
      </c>
      <c r="F224" s="36">
        <f t="shared" si="102"/>
        <v>7500</v>
      </c>
      <c r="G224" s="36">
        <f t="shared" si="102"/>
        <v>995.4210631096953</v>
      </c>
      <c r="H224" s="66">
        <f t="shared" si="102"/>
        <v>0</v>
      </c>
      <c r="I224" s="87">
        <f t="shared" si="102"/>
        <v>101.98</v>
      </c>
      <c r="J224" s="36"/>
      <c r="K224" s="36">
        <f>J224</f>
        <v>0</v>
      </c>
    </row>
    <row r="225" spans="1:14" hidden="1" x14ac:dyDescent="0.2">
      <c r="A225" s="55"/>
      <c r="B225" s="25">
        <v>322</v>
      </c>
      <c r="C225" s="29" t="s">
        <v>12</v>
      </c>
      <c r="D225" s="36">
        <v>0</v>
      </c>
      <c r="E225" s="36">
        <v>7500</v>
      </c>
      <c r="F225" s="36">
        <v>7500</v>
      </c>
      <c r="G225" s="36">
        <f>F225/7.5345</f>
        <v>995.4210631096953</v>
      </c>
      <c r="H225" s="66">
        <v>0</v>
      </c>
      <c r="I225" s="87">
        <v>101.98</v>
      </c>
      <c r="J225" s="36"/>
      <c r="K225" s="36"/>
    </row>
    <row r="226" spans="1:14" ht="14.25" customHeight="1" x14ac:dyDescent="0.2">
      <c r="A226" s="55">
        <v>55431</v>
      </c>
      <c r="B226" s="103" t="s">
        <v>140</v>
      </c>
      <c r="C226" s="104"/>
      <c r="D226" s="36"/>
      <c r="E226" s="36"/>
      <c r="F226" s="36"/>
      <c r="G226" s="36"/>
      <c r="H226" s="36"/>
      <c r="I226" s="87"/>
      <c r="J226" s="36"/>
      <c r="K226" s="36"/>
    </row>
    <row r="227" spans="1:14" x14ac:dyDescent="0.2">
      <c r="A227" s="43"/>
      <c r="B227" s="25">
        <v>3</v>
      </c>
      <c r="C227" s="29" t="s">
        <v>10</v>
      </c>
      <c r="D227" s="36">
        <f t="shared" ref="D227:K228" si="103">D228</f>
        <v>75000</v>
      </c>
      <c r="E227" s="36">
        <f t="shared" si="103"/>
        <v>77500</v>
      </c>
      <c r="F227" s="36">
        <f t="shared" si="103"/>
        <v>122000</v>
      </c>
      <c r="G227" s="36">
        <f t="shared" si="103"/>
        <v>16192.182626584377</v>
      </c>
      <c r="H227" s="36">
        <f t="shared" si="103"/>
        <v>1285.3</v>
      </c>
      <c r="I227" s="87">
        <f t="shared" si="103"/>
        <v>2117.8000000000002</v>
      </c>
      <c r="J227" s="36">
        <f t="shared" si="103"/>
        <v>16192.18</v>
      </c>
      <c r="K227" s="36">
        <f t="shared" si="103"/>
        <v>16192.18</v>
      </c>
    </row>
    <row r="228" spans="1:14" x14ac:dyDescent="0.2">
      <c r="A228" s="55"/>
      <c r="B228" s="25">
        <v>32</v>
      </c>
      <c r="C228" s="29" t="s">
        <v>28</v>
      </c>
      <c r="D228" s="36">
        <f t="shared" si="103"/>
        <v>75000</v>
      </c>
      <c r="E228" s="36">
        <f t="shared" si="103"/>
        <v>77500</v>
      </c>
      <c r="F228" s="36">
        <f t="shared" si="103"/>
        <v>122000</v>
      </c>
      <c r="G228" s="36">
        <f t="shared" si="103"/>
        <v>16192.182626584377</v>
      </c>
      <c r="H228" s="36">
        <f t="shared" si="103"/>
        <v>1285.3</v>
      </c>
      <c r="I228" s="87">
        <f t="shared" si="103"/>
        <v>2117.8000000000002</v>
      </c>
      <c r="J228" s="36">
        <v>16192.18</v>
      </c>
      <c r="K228" s="36">
        <f>J228</f>
        <v>16192.18</v>
      </c>
      <c r="N228" s="20">
        <f>SUM(N225:N227)</f>
        <v>0</v>
      </c>
    </row>
    <row r="229" spans="1:14" hidden="1" x14ac:dyDescent="0.2">
      <c r="A229" s="55"/>
      <c r="B229" s="25">
        <v>322</v>
      </c>
      <c r="C229" s="29" t="s">
        <v>12</v>
      </c>
      <c r="D229" s="36">
        <v>75000</v>
      </c>
      <c r="E229" s="36">
        <v>77500</v>
      </c>
      <c r="F229" s="36">
        <v>122000</v>
      </c>
      <c r="G229" s="36">
        <f>F229/7.5345</f>
        <v>16192.182626584377</v>
      </c>
      <c r="H229" s="36">
        <v>1285.3</v>
      </c>
      <c r="I229" s="87">
        <v>2117.8000000000002</v>
      </c>
      <c r="J229" s="36"/>
      <c r="K229" s="36"/>
    </row>
    <row r="230" spans="1:14" x14ac:dyDescent="0.2">
      <c r="A230" s="55" t="s">
        <v>73</v>
      </c>
      <c r="B230" s="105" t="s">
        <v>141</v>
      </c>
      <c r="C230" s="106"/>
      <c r="D230" s="36"/>
      <c r="E230" s="36"/>
      <c r="F230" s="36"/>
      <c r="G230" s="36"/>
      <c r="H230" s="71"/>
      <c r="I230" s="89"/>
      <c r="J230" s="36"/>
      <c r="K230" s="39"/>
      <c r="L230" s="33"/>
      <c r="M230" s="34"/>
    </row>
    <row r="231" spans="1:14" x14ac:dyDescent="0.2">
      <c r="A231" s="55">
        <v>11001</v>
      </c>
      <c r="B231" s="103" t="s">
        <v>136</v>
      </c>
      <c r="C231" s="104"/>
      <c r="D231" s="36"/>
      <c r="E231" s="36"/>
      <c r="F231" s="36"/>
      <c r="G231" s="36"/>
      <c r="H231" s="71"/>
      <c r="I231" s="89"/>
      <c r="J231" s="36"/>
      <c r="K231" s="39"/>
      <c r="L231" s="33"/>
      <c r="M231" s="34"/>
    </row>
    <row r="232" spans="1:14" x14ac:dyDescent="0.2">
      <c r="A232" s="55"/>
      <c r="B232" s="4">
        <v>3</v>
      </c>
      <c r="C232" s="35" t="s">
        <v>10</v>
      </c>
      <c r="D232" s="36"/>
      <c r="E232" s="36"/>
      <c r="F232" s="36"/>
      <c r="G232" s="36"/>
      <c r="H232" s="71"/>
      <c r="I232" s="87">
        <f>I233+I237</f>
        <v>1106</v>
      </c>
      <c r="J232" s="36"/>
      <c r="K232" s="39"/>
      <c r="L232" s="33"/>
      <c r="M232" s="34"/>
    </row>
    <row r="233" spans="1:14" x14ac:dyDescent="0.2">
      <c r="A233" s="55"/>
      <c r="B233" s="4">
        <v>31</v>
      </c>
      <c r="C233" s="4" t="s">
        <v>17</v>
      </c>
      <c r="D233" s="36"/>
      <c r="E233" s="36"/>
      <c r="F233" s="36"/>
      <c r="G233" s="36"/>
      <c r="H233" s="71"/>
      <c r="I233" s="87">
        <f>SUM(I234:I236)</f>
        <v>1066.96</v>
      </c>
      <c r="J233" s="36"/>
      <c r="K233" s="39"/>
      <c r="L233" s="33"/>
      <c r="M233" s="34"/>
    </row>
    <row r="234" spans="1:14" hidden="1" x14ac:dyDescent="0.2">
      <c r="A234" s="55"/>
      <c r="B234" s="25">
        <v>311</v>
      </c>
      <c r="C234" s="18" t="s">
        <v>9</v>
      </c>
      <c r="D234" s="36"/>
      <c r="E234" s="36"/>
      <c r="F234" s="36"/>
      <c r="G234" s="36"/>
      <c r="H234" s="71"/>
      <c r="I234" s="87">
        <v>850</v>
      </c>
      <c r="J234" s="36"/>
      <c r="K234" s="39"/>
      <c r="L234" s="33"/>
      <c r="M234" s="34"/>
    </row>
    <row r="235" spans="1:14" hidden="1" x14ac:dyDescent="0.2">
      <c r="A235" s="55"/>
      <c r="B235" s="25">
        <v>312</v>
      </c>
      <c r="C235" s="18" t="s">
        <v>74</v>
      </c>
      <c r="D235" s="36"/>
      <c r="E235" s="36"/>
      <c r="F235" s="36"/>
      <c r="G235" s="36"/>
      <c r="H235" s="71"/>
      <c r="I235" s="87">
        <v>76.709999999999994</v>
      </c>
      <c r="J235" s="36"/>
      <c r="K235" s="39"/>
      <c r="L235" s="33"/>
      <c r="M235" s="34"/>
    </row>
    <row r="236" spans="1:14" hidden="1" x14ac:dyDescent="0.2">
      <c r="A236" s="55"/>
      <c r="B236" s="25">
        <v>313</v>
      </c>
      <c r="C236" s="18" t="s">
        <v>18</v>
      </c>
      <c r="D236" s="36"/>
      <c r="E236" s="36"/>
      <c r="F236" s="36"/>
      <c r="G236" s="36"/>
      <c r="H236" s="71"/>
      <c r="I236" s="87">
        <v>140.25</v>
      </c>
      <c r="J236" s="36"/>
      <c r="K236" s="39"/>
      <c r="L236" s="33"/>
      <c r="M236" s="34"/>
    </row>
    <row r="237" spans="1:14" x14ac:dyDescent="0.2">
      <c r="A237" s="55"/>
      <c r="B237" s="25">
        <v>32</v>
      </c>
      <c r="C237" s="18" t="s">
        <v>11</v>
      </c>
      <c r="D237" s="36"/>
      <c r="E237" s="36"/>
      <c r="F237" s="36"/>
      <c r="G237" s="36"/>
      <c r="H237" s="71"/>
      <c r="I237" s="87">
        <f>I238</f>
        <v>39.04</v>
      </c>
      <c r="J237" s="36"/>
      <c r="K237" s="39"/>
      <c r="L237" s="33"/>
      <c r="M237" s="34"/>
    </row>
    <row r="238" spans="1:14" hidden="1" x14ac:dyDescent="0.2">
      <c r="A238" s="55"/>
      <c r="B238" s="25">
        <v>321</v>
      </c>
      <c r="C238" s="18" t="s">
        <v>19</v>
      </c>
      <c r="D238" s="36"/>
      <c r="E238" s="36"/>
      <c r="F238" s="36"/>
      <c r="G238" s="36"/>
      <c r="H238" s="71"/>
      <c r="I238" s="87">
        <v>39.04</v>
      </c>
      <c r="J238" s="36"/>
      <c r="K238" s="39"/>
      <c r="L238" s="33"/>
      <c r="M238" s="34"/>
    </row>
    <row r="239" spans="1:14" x14ac:dyDescent="0.2">
      <c r="A239" s="55">
        <v>47300</v>
      </c>
      <c r="B239" s="105" t="s">
        <v>138</v>
      </c>
      <c r="C239" s="106"/>
      <c r="D239" s="36"/>
      <c r="E239" s="36"/>
      <c r="F239" s="36"/>
      <c r="G239" s="36"/>
      <c r="H239" s="71"/>
      <c r="I239" s="89"/>
      <c r="J239" s="36"/>
      <c r="K239" s="39"/>
      <c r="L239" s="33"/>
      <c r="M239" s="34"/>
    </row>
    <row r="240" spans="1:14" x14ac:dyDescent="0.2">
      <c r="A240" s="43"/>
      <c r="B240" s="4">
        <v>3</v>
      </c>
      <c r="C240" s="35" t="s">
        <v>10</v>
      </c>
      <c r="D240" s="36">
        <f t="shared" ref="D240:K240" si="104">D241+D245</f>
        <v>57600</v>
      </c>
      <c r="E240" s="36">
        <f t="shared" si="104"/>
        <v>57600</v>
      </c>
      <c r="F240" s="36">
        <f t="shared" si="104"/>
        <v>90815.6</v>
      </c>
      <c r="G240" s="36">
        <f t="shared" si="104"/>
        <v>12053.301479859314</v>
      </c>
      <c r="H240" s="36">
        <f t="shared" si="104"/>
        <v>12053.33</v>
      </c>
      <c r="I240" s="87">
        <f t="shared" ref="I240" si="105">I241+I245</f>
        <v>9040.5</v>
      </c>
      <c r="J240" s="36">
        <f t="shared" si="104"/>
        <v>14053.3</v>
      </c>
      <c r="K240" s="36">
        <f t="shared" si="104"/>
        <v>14053.3</v>
      </c>
      <c r="L240" s="33"/>
      <c r="M240" s="34"/>
    </row>
    <row r="241" spans="1:13" x14ac:dyDescent="0.2">
      <c r="A241" s="55"/>
      <c r="B241" s="4">
        <v>31</v>
      </c>
      <c r="C241" s="4" t="s">
        <v>17</v>
      </c>
      <c r="D241" s="36">
        <f t="shared" ref="D241:I241" si="106">SUM(D242:D244)</f>
        <v>44000</v>
      </c>
      <c r="E241" s="36">
        <f t="shared" si="106"/>
        <v>44000</v>
      </c>
      <c r="F241" s="36">
        <f t="shared" si="106"/>
        <v>64420</v>
      </c>
      <c r="G241" s="36">
        <f t="shared" si="106"/>
        <v>8550.0033180702103</v>
      </c>
      <c r="H241" s="36">
        <f t="shared" si="106"/>
        <v>8550.02</v>
      </c>
      <c r="I241" s="87">
        <f t="shared" si="106"/>
        <v>6990.5</v>
      </c>
      <c r="J241" s="36">
        <v>8550</v>
      </c>
      <c r="K241" s="39">
        <f>J241</f>
        <v>8550</v>
      </c>
      <c r="L241" s="33"/>
      <c r="M241" s="34"/>
    </row>
    <row r="242" spans="1:13" hidden="1" x14ac:dyDescent="0.2">
      <c r="A242" s="55"/>
      <c r="B242" s="25">
        <v>311</v>
      </c>
      <c r="C242" s="18" t="s">
        <v>9</v>
      </c>
      <c r="D242" s="36">
        <v>36213.33</v>
      </c>
      <c r="E242" s="36">
        <v>36213.33</v>
      </c>
      <c r="F242" s="36">
        <v>53648.07</v>
      </c>
      <c r="G242" s="36">
        <f>F242/7.5345</f>
        <v>7120.3225164244468</v>
      </c>
      <c r="H242" s="36">
        <v>7120.32</v>
      </c>
      <c r="I242" s="87">
        <v>5700</v>
      </c>
      <c r="J242" s="36"/>
      <c r="K242" s="39"/>
      <c r="L242" s="33"/>
      <c r="M242" s="34"/>
    </row>
    <row r="243" spans="1:13" hidden="1" x14ac:dyDescent="0.2">
      <c r="A243" s="55"/>
      <c r="B243" s="25">
        <v>312</v>
      </c>
      <c r="C243" s="18" t="s">
        <v>74</v>
      </c>
      <c r="D243" s="36">
        <v>1920</v>
      </c>
      <c r="E243" s="36">
        <v>1920</v>
      </c>
      <c r="F243" s="36">
        <v>1920</v>
      </c>
      <c r="G243" s="36">
        <f>F243/7.5345</f>
        <v>254.82779215608201</v>
      </c>
      <c r="H243" s="36">
        <v>254.83</v>
      </c>
      <c r="I243" s="87">
        <v>350</v>
      </c>
      <c r="J243" s="36"/>
      <c r="K243" s="39"/>
      <c r="L243" s="33"/>
      <c r="M243" s="34"/>
    </row>
    <row r="244" spans="1:13" hidden="1" x14ac:dyDescent="0.2">
      <c r="A244" s="55"/>
      <c r="B244" s="25">
        <v>313</v>
      </c>
      <c r="C244" s="18" t="s">
        <v>18</v>
      </c>
      <c r="D244" s="36">
        <v>5866.67</v>
      </c>
      <c r="E244" s="36">
        <v>5866.67</v>
      </c>
      <c r="F244" s="36">
        <v>8851.93</v>
      </c>
      <c r="G244" s="36">
        <f>F244/7.5345</f>
        <v>1174.8530094896807</v>
      </c>
      <c r="H244" s="36">
        <v>1174.8699999999999</v>
      </c>
      <c r="I244" s="87">
        <v>940.5</v>
      </c>
      <c r="J244" s="36"/>
      <c r="K244" s="39"/>
      <c r="L244" s="33"/>
      <c r="M244" s="34"/>
    </row>
    <row r="245" spans="1:13" x14ac:dyDescent="0.2">
      <c r="A245" s="55"/>
      <c r="B245" s="25">
        <v>32</v>
      </c>
      <c r="C245" s="18" t="s">
        <v>11</v>
      </c>
      <c r="D245" s="36">
        <f t="shared" ref="D245:I245" si="107">SUM(D246:D247)</f>
        <v>13600</v>
      </c>
      <c r="E245" s="36">
        <f t="shared" si="107"/>
        <v>13600</v>
      </c>
      <c r="F245" s="36">
        <f t="shared" si="107"/>
        <v>26395.599999999999</v>
      </c>
      <c r="G245" s="36">
        <f t="shared" si="107"/>
        <v>3503.2981617891037</v>
      </c>
      <c r="H245" s="36">
        <f t="shared" si="107"/>
        <v>3503.31</v>
      </c>
      <c r="I245" s="87">
        <f t="shared" si="107"/>
        <v>2050</v>
      </c>
      <c r="J245" s="36">
        <v>5503.3</v>
      </c>
      <c r="K245" s="39">
        <f>J245</f>
        <v>5503.3</v>
      </c>
      <c r="L245" s="33"/>
      <c r="M245" s="34"/>
    </row>
    <row r="246" spans="1:13" hidden="1" x14ac:dyDescent="0.2">
      <c r="A246" s="55"/>
      <c r="B246" s="25">
        <v>321</v>
      </c>
      <c r="C246" s="18" t="s">
        <v>19</v>
      </c>
      <c r="D246" s="36">
        <v>4000</v>
      </c>
      <c r="E246" s="36">
        <v>4000</v>
      </c>
      <c r="F246" s="36">
        <v>11200</v>
      </c>
      <c r="G246" s="36">
        <f>F246/7.5345</f>
        <v>1486.4954542438118</v>
      </c>
      <c r="H246" s="36">
        <v>1486.5</v>
      </c>
      <c r="I246" s="87">
        <v>350</v>
      </c>
      <c r="J246" s="36"/>
      <c r="K246" s="39"/>
      <c r="L246" s="33"/>
      <c r="M246" s="34"/>
    </row>
    <row r="247" spans="1:13" hidden="1" x14ac:dyDescent="0.2">
      <c r="A247" s="55"/>
      <c r="B247" s="25">
        <v>322</v>
      </c>
      <c r="C247" s="29" t="s">
        <v>12</v>
      </c>
      <c r="D247" s="36">
        <v>9600</v>
      </c>
      <c r="E247" s="36">
        <v>9600</v>
      </c>
      <c r="F247" s="36">
        <v>15195.6</v>
      </c>
      <c r="G247" s="36">
        <f>F247/7.5345</f>
        <v>2016.8027075452917</v>
      </c>
      <c r="H247" s="36">
        <v>2016.81</v>
      </c>
      <c r="I247" s="87">
        <v>1700</v>
      </c>
      <c r="J247" s="36"/>
      <c r="K247" s="39"/>
      <c r="L247" s="33"/>
      <c r="M247" s="34"/>
    </row>
    <row r="248" spans="1:13" x14ac:dyDescent="0.2">
      <c r="A248" s="55">
        <v>55348</v>
      </c>
      <c r="B248" s="103" t="s">
        <v>139</v>
      </c>
      <c r="C248" s="104"/>
      <c r="D248" s="36"/>
      <c r="E248" s="36"/>
      <c r="F248" s="36"/>
      <c r="G248" s="36"/>
      <c r="H248" s="36"/>
      <c r="I248" s="87"/>
      <c r="J248" s="36"/>
      <c r="K248" s="39"/>
      <c r="L248" s="33"/>
      <c r="M248" s="34"/>
    </row>
    <row r="249" spans="1:13" x14ac:dyDescent="0.2">
      <c r="A249" s="43"/>
      <c r="B249" s="4">
        <v>3</v>
      </c>
      <c r="C249" s="35" t="s">
        <v>10</v>
      </c>
      <c r="D249" s="36">
        <f t="shared" ref="D249:K249" si="108">D250+D254</f>
        <v>36000</v>
      </c>
      <c r="E249" s="36">
        <f t="shared" si="108"/>
        <v>36000</v>
      </c>
      <c r="F249" s="36">
        <f t="shared" si="108"/>
        <v>38920.971428571429</v>
      </c>
      <c r="G249" s="36">
        <f t="shared" si="108"/>
        <v>5165.7006342254208</v>
      </c>
      <c r="H249" s="36">
        <f t="shared" si="108"/>
        <v>5165.6899999999996</v>
      </c>
      <c r="I249" s="87">
        <f t="shared" ref="I249" si="109">I250+I254</f>
        <v>5400</v>
      </c>
      <c r="J249" s="36">
        <f t="shared" si="108"/>
        <v>5165.7</v>
      </c>
      <c r="K249" s="36">
        <f t="shared" si="108"/>
        <v>5165.7</v>
      </c>
      <c r="L249" s="33"/>
      <c r="M249" s="34"/>
    </row>
    <row r="250" spans="1:13" x14ac:dyDescent="0.2">
      <c r="A250" s="55"/>
      <c r="B250" s="4">
        <v>31</v>
      </c>
      <c r="C250" s="4" t="s">
        <v>17</v>
      </c>
      <c r="D250" s="36">
        <f t="shared" ref="D250:I250" si="110">SUM(D251:D253)</f>
        <v>27500</v>
      </c>
      <c r="E250" s="36">
        <f t="shared" si="110"/>
        <v>27500</v>
      </c>
      <c r="F250" s="36">
        <f t="shared" si="110"/>
        <v>27608.571428571428</v>
      </c>
      <c r="G250" s="36">
        <f t="shared" si="110"/>
        <v>3664.2871363158047</v>
      </c>
      <c r="H250" s="36">
        <f t="shared" si="110"/>
        <v>3664.2799999999997</v>
      </c>
      <c r="I250" s="87">
        <f t="shared" si="110"/>
        <v>4200</v>
      </c>
      <c r="J250" s="36">
        <v>3664.29</v>
      </c>
      <c r="K250" s="39">
        <f>J250</f>
        <v>3664.29</v>
      </c>
      <c r="L250" s="33"/>
      <c r="M250" s="34"/>
    </row>
    <row r="251" spans="1:13" hidden="1" x14ac:dyDescent="0.2">
      <c r="A251" s="55"/>
      <c r="B251" s="25">
        <v>311</v>
      </c>
      <c r="C251" s="18" t="s">
        <v>9</v>
      </c>
      <c r="D251" s="36">
        <v>22633.33</v>
      </c>
      <c r="E251" s="36">
        <v>22633.33</v>
      </c>
      <c r="F251" s="36">
        <f>F242/14*6</f>
        <v>22992.03</v>
      </c>
      <c r="G251" s="36">
        <f>F251/7.5345</f>
        <v>3051.5667927533345</v>
      </c>
      <c r="H251" s="36">
        <v>3051.56</v>
      </c>
      <c r="I251" s="87">
        <v>3351.89</v>
      </c>
      <c r="J251" s="36"/>
      <c r="K251" s="39"/>
      <c r="L251" s="33"/>
      <c r="M251" s="34"/>
    </row>
    <row r="252" spans="1:13" hidden="1" x14ac:dyDescent="0.2">
      <c r="A252" s="55"/>
      <c r="B252" s="25">
        <v>312</v>
      </c>
      <c r="C252" s="18" t="s">
        <v>74</v>
      </c>
      <c r="D252" s="36">
        <v>1200</v>
      </c>
      <c r="E252" s="36">
        <v>1200</v>
      </c>
      <c r="F252" s="36">
        <f>F243/14*6</f>
        <v>822.85714285714289</v>
      </c>
      <c r="G252" s="36">
        <f>F252/7.5345</f>
        <v>109.21191092403515</v>
      </c>
      <c r="H252" s="36">
        <v>109.21</v>
      </c>
      <c r="I252" s="87">
        <v>300</v>
      </c>
      <c r="J252" s="36"/>
      <c r="K252" s="39"/>
      <c r="L252" s="33"/>
      <c r="M252" s="34"/>
    </row>
    <row r="253" spans="1:13" hidden="1" x14ac:dyDescent="0.2">
      <c r="A253" s="55"/>
      <c r="B253" s="25">
        <v>313</v>
      </c>
      <c r="C253" s="18" t="s">
        <v>18</v>
      </c>
      <c r="D253" s="36">
        <v>3666.67</v>
      </c>
      <c r="E253" s="36">
        <v>3666.67</v>
      </c>
      <c r="F253" s="36">
        <f>F244/14*6</f>
        <v>3793.684285714286</v>
      </c>
      <c r="G253" s="36">
        <f>F253/7.5345</f>
        <v>503.50843263843467</v>
      </c>
      <c r="H253" s="36">
        <v>503.51</v>
      </c>
      <c r="I253" s="87">
        <v>548.11</v>
      </c>
      <c r="J253" s="36"/>
      <c r="K253" s="39"/>
      <c r="L253" s="33"/>
      <c r="M253" s="34"/>
    </row>
    <row r="254" spans="1:13" x14ac:dyDescent="0.2">
      <c r="A254" s="55"/>
      <c r="B254" s="25">
        <v>32</v>
      </c>
      <c r="C254" s="18" t="s">
        <v>11</v>
      </c>
      <c r="D254" s="36">
        <f t="shared" ref="D254:I254" si="111">SUM(D255:D256)</f>
        <v>8500</v>
      </c>
      <c r="E254" s="36">
        <f t="shared" si="111"/>
        <v>8500</v>
      </c>
      <c r="F254" s="36">
        <f t="shared" si="111"/>
        <v>11312.400000000001</v>
      </c>
      <c r="G254" s="36">
        <f t="shared" si="111"/>
        <v>1501.4134979096157</v>
      </c>
      <c r="H254" s="36">
        <f t="shared" si="111"/>
        <v>1501.41</v>
      </c>
      <c r="I254" s="87">
        <f t="shared" si="111"/>
        <v>1200</v>
      </c>
      <c r="J254" s="36">
        <v>1501.41</v>
      </c>
      <c r="K254" s="39">
        <f>J254</f>
        <v>1501.41</v>
      </c>
      <c r="L254" s="33"/>
      <c r="M254" s="34"/>
    </row>
    <row r="255" spans="1:13" hidden="1" x14ac:dyDescent="0.2">
      <c r="A255" s="55"/>
      <c r="B255" s="25">
        <v>321</v>
      </c>
      <c r="C255" s="18" t="s">
        <v>19</v>
      </c>
      <c r="D255" s="36">
        <v>2500</v>
      </c>
      <c r="E255" s="36">
        <v>2500</v>
      </c>
      <c r="F255" s="36">
        <f>F246/14*6</f>
        <v>4800</v>
      </c>
      <c r="G255" s="36">
        <f>F255/7.5345</f>
        <v>637.06948039020506</v>
      </c>
      <c r="H255" s="36">
        <v>637.07000000000005</v>
      </c>
      <c r="I255" s="87">
        <v>200</v>
      </c>
      <c r="J255" s="36"/>
      <c r="K255" s="39"/>
      <c r="L255" s="33"/>
      <c r="M255" s="34"/>
    </row>
    <row r="256" spans="1:13" hidden="1" x14ac:dyDescent="0.2">
      <c r="A256" s="55"/>
      <c r="B256" s="25">
        <v>322</v>
      </c>
      <c r="C256" s="29" t="s">
        <v>12</v>
      </c>
      <c r="D256" s="36">
        <v>6000</v>
      </c>
      <c r="E256" s="36">
        <v>6000</v>
      </c>
      <c r="F256" s="36">
        <f>F247/14*6</f>
        <v>6512.4000000000005</v>
      </c>
      <c r="G256" s="36">
        <f>F256/7.5345</f>
        <v>864.34401751941073</v>
      </c>
      <c r="H256" s="36">
        <v>864.34</v>
      </c>
      <c r="I256" s="87">
        <v>1000</v>
      </c>
      <c r="J256" s="36"/>
      <c r="K256" s="39"/>
      <c r="L256" s="33"/>
      <c r="M256" s="34"/>
    </row>
    <row r="257" spans="1:13" x14ac:dyDescent="0.2">
      <c r="A257" s="55">
        <v>55431</v>
      </c>
      <c r="B257" s="103" t="s">
        <v>140</v>
      </c>
      <c r="C257" s="104"/>
      <c r="D257" s="36"/>
      <c r="E257" s="36"/>
      <c r="F257" s="36"/>
      <c r="G257" s="36"/>
      <c r="H257" s="36"/>
      <c r="I257" s="87"/>
      <c r="J257" s="36"/>
      <c r="K257" s="39"/>
      <c r="L257" s="33"/>
      <c r="M257" s="34"/>
    </row>
    <row r="258" spans="1:13" x14ac:dyDescent="0.2">
      <c r="A258" s="43"/>
      <c r="B258" s="4">
        <v>3</v>
      </c>
      <c r="C258" s="35" t="s">
        <v>10</v>
      </c>
      <c r="D258" s="36">
        <f t="shared" ref="D258:K258" si="112">D259+D263</f>
        <v>14400</v>
      </c>
      <c r="E258" s="36">
        <f t="shared" si="112"/>
        <v>14400</v>
      </c>
      <c r="F258" s="36">
        <f t="shared" si="112"/>
        <v>38920.971428571429</v>
      </c>
      <c r="G258" s="36">
        <f t="shared" si="112"/>
        <v>5165.7006342254208</v>
      </c>
      <c r="H258" s="36">
        <f t="shared" si="112"/>
        <v>5165.6899999999996</v>
      </c>
      <c r="I258" s="87">
        <f t="shared" ref="I258" si="113">I259+I263</f>
        <v>3848.63</v>
      </c>
      <c r="J258" s="36">
        <f t="shared" si="112"/>
        <v>5165.7</v>
      </c>
      <c r="K258" s="36">
        <f t="shared" si="112"/>
        <v>5165.7</v>
      </c>
      <c r="L258" s="33"/>
      <c r="M258" s="34"/>
    </row>
    <row r="259" spans="1:13" x14ac:dyDescent="0.2">
      <c r="A259" s="55"/>
      <c r="B259" s="4">
        <v>31</v>
      </c>
      <c r="C259" s="4" t="s">
        <v>17</v>
      </c>
      <c r="D259" s="36">
        <f t="shared" ref="D259:I259" si="114">SUM(D260:D262)</f>
        <v>11000</v>
      </c>
      <c r="E259" s="36">
        <f t="shared" si="114"/>
        <v>11000</v>
      </c>
      <c r="F259" s="36">
        <f t="shared" si="114"/>
        <v>27608.571428571428</v>
      </c>
      <c r="G259" s="36">
        <f t="shared" si="114"/>
        <v>3664.2871363158047</v>
      </c>
      <c r="H259" s="36">
        <f t="shared" si="114"/>
        <v>3664.2799999999997</v>
      </c>
      <c r="I259" s="87">
        <f t="shared" si="114"/>
        <v>2928.63</v>
      </c>
      <c r="J259" s="36">
        <v>3664.29</v>
      </c>
      <c r="K259" s="39">
        <f>J259</f>
        <v>3664.29</v>
      </c>
      <c r="L259" s="33"/>
      <c r="M259" s="34"/>
    </row>
    <row r="260" spans="1:13" hidden="1" x14ac:dyDescent="0.2">
      <c r="A260" s="55"/>
      <c r="B260" s="25">
        <v>311</v>
      </c>
      <c r="C260" s="18" t="s">
        <v>9</v>
      </c>
      <c r="D260" s="36">
        <v>9053.33</v>
      </c>
      <c r="E260" s="36">
        <v>9053.33</v>
      </c>
      <c r="F260" s="36">
        <f>F242/14*6</f>
        <v>22992.03</v>
      </c>
      <c r="G260" s="36">
        <f>F260/7.5345</f>
        <v>3051.5667927533345</v>
      </c>
      <c r="H260" s="36">
        <v>3051.56</v>
      </c>
      <c r="I260" s="87">
        <v>2325</v>
      </c>
      <c r="J260" s="36"/>
      <c r="K260" s="39"/>
      <c r="L260" s="33"/>
      <c r="M260" s="34"/>
    </row>
    <row r="261" spans="1:13" hidden="1" x14ac:dyDescent="0.2">
      <c r="A261" s="55"/>
      <c r="B261" s="25">
        <v>312</v>
      </c>
      <c r="C261" s="18" t="s">
        <v>74</v>
      </c>
      <c r="D261" s="36">
        <v>480</v>
      </c>
      <c r="E261" s="36">
        <v>480</v>
      </c>
      <c r="F261" s="36">
        <f>F243/14*6</f>
        <v>822.85714285714289</v>
      </c>
      <c r="G261" s="36">
        <f>F261/7.5345</f>
        <v>109.21191092403515</v>
      </c>
      <c r="H261" s="36">
        <v>109.21</v>
      </c>
      <c r="I261" s="87">
        <v>220</v>
      </c>
      <c r="J261" s="36"/>
      <c r="K261" s="39"/>
      <c r="L261" s="33"/>
      <c r="M261" s="34"/>
    </row>
    <row r="262" spans="1:13" hidden="1" x14ac:dyDescent="0.2">
      <c r="A262" s="55"/>
      <c r="B262" s="25">
        <v>313</v>
      </c>
      <c r="C262" s="18" t="s">
        <v>18</v>
      </c>
      <c r="D262" s="36">
        <v>1466.67</v>
      </c>
      <c r="E262" s="36">
        <v>1466.67</v>
      </c>
      <c r="F262" s="36">
        <f>F244/14*6</f>
        <v>3793.684285714286</v>
      </c>
      <c r="G262" s="36">
        <f>F262/7.5345</f>
        <v>503.50843263843467</v>
      </c>
      <c r="H262" s="36">
        <v>503.51</v>
      </c>
      <c r="I262" s="87">
        <v>383.63</v>
      </c>
      <c r="J262" s="36"/>
      <c r="K262" s="39"/>
      <c r="L262" s="33"/>
      <c r="M262" s="34"/>
    </row>
    <row r="263" spans="1:13" x14ac:dyDescent="0.2">
      <c r="A263" s="55"/>
      <c r="B263" s="25">
        <v>32</v>
      </c>
      <c r="C263" s="18" t="s">
        <v>11</v>
      </c>
      <c r="D263" s="36">
        <f t="shared" ref="D263:I263" si="115">SUM(D264:D265)</f>
        <v>3400</v>
      </c>
      <c r="E263" s="36">
        <f t="shared" si="115"/>
        <v>3400</v>
      </c>
      <c r="F263" s="36">
        <f t="shared" si="115"/>
        <v>11312.400000000001</v>
      </c>
      <c r="G263" s="36">
        <f t="shared" si="115"/>
        <v>1501.4134979096157</v>
      </c>
      <c r="H263" s="36">
        <f t="shared" si="115"/>
        <v>1501.41</v>
      </c>
      <c r="I263" s="87">
        <f t="shared" si="115"/>
        <v>920</v>
      </c>
      <c r="J263" s="36">
        <v>1501.41</v>
      </c>
      <c r="K263" s="39">
        <f>J263</f>
        <v>1501.41</v>
      </c>
      <c r="L263" s="33"/>
      <c r="M263" s="34"/>
    </row>
    <row r="264" spans="1:13" hidden="1" x14ac:dyDescent="0.2">
      <c r="A264" s="55"/>
      <c r="B264" s="25">
        <v>321</v>
      </c>
      <c r="C264" s="18" t="s">
        <v>19</v>
      </c>
      <c r="D264" s="36">
        <v>1000</v>
      </c>
      <c r="E264" s="36">
        <v>1000</v>
      </c>
      <c r="F264" s="36">
        <f>F246/14*6</f>
        <v>4800</v>
      </c>
      <c r="G264" s="36">
        <f>F264/7.5345</f>
        <v>637.06948039020506</v>
      </c>
      <c r="H264" s="36">
        <v>637.07000000000005</v>
      </c>
      <c r="I264" s="87">
        <v>170</v>
      </c>
      <c r="J264" s="36"/>
      <c r="K264" s="39"/>
      <c r="L264" s="33"/>
      <c r="M264" s="34"/>
    </row>
    <row r="265" spans="1:13" hidden="1" x14ac:dyDescent="0.2">
      <c r="A265" s="55"/>
      <c r="B265" s="25">
        <v>322</v>
      </c>
      <c r="C265" s="29" t="s">
        <v>12</v>
      </c>
      <c r="D265" s="36">
        <v>2400</v>
      </c>
      <c r="E265" s="36">
        <v>2400</v>
      </c>
      <c r="F265" s="36">
        <f>F247/14*6</f>
        <v>6512.4000000000005</v>
      </c>
      <c r="G265" s="36">
        <f>F265/7.5345</f>
        <v>864.34401751941073</v>
      </c>
      <c r="H265" s="36">
        <v>864.34</v>
      </c>
      <c r="I265" s="87">
        <v>750</v>
      </c>
      <c r="J265" s="36"/>
      <c r="K265" s="39"/>
      <c r="L265" s="33"/>
      <c r="M265" s="34"/>
    </row>
    <row r="266" spans="1:13" x14ac:dyDescent="0.2">
      <c r="A266" s="55" t="s">
        <v>67</v>
      </c>
      <c r="B266" s="105" t="s">
        <v>142</v>
      </c>
      <c r="C266" s="106"/>
      <c r="D266" s="36"/>
      <c r="E266" s="36"/>
      <c r="F266" s="36"/>
      <c r="G266" s="36"/>
      <c r="H266" s="71"/>
      <c r="I266" s="89"/>
      <c r="J266" s="36"/>
      <c r="K266" s="39"/>
      <c r="L266" s="33"/>
      <c r="M266" s="34"/>
    </row>
    <row r="267" spans="1:13" x14ac:dyDescent="0.2">
      <c r="A267" s="56" t="s">
        <v>116</v>
      </c>
      <c r="B267" s="103" t="s">
        <v>134</v>
      </c>
      <c r="C267" s="104"/>
      <c r="D267" s="36"/>
      <c r="E267" s="36"/>
      <c r="F267" s="36"/>
      <c r="G267" s="36"/>
      <c r="H267" s="71"/>
      <c r="I267" s="89"/>
      <c r="J267" s="36"/>
      <c r="K267" s="39"/>
      <c r="L267" s="33"/>
      <c r="M267" s="34"/>
    </row>
    <row r="268" spans="1:13" x14ac:dyDescent="0.2">
      <c r="A268" s="55"/>
      <c r="B268" s="25">
        <v>3</v>
      </c>
      <c r="C268" s="29" t="s">
        <v>10</v>
      </c>
      <c r="D268" s="36"/>
      <c r="E268" s="36"/>
      <c r="F268" s="36"/>
      <c r="G268" s="36"/>
      <c r="H268" s="36">
        <f>H269</f>
        <v>1022.6</v>
      </c>
      <c r="I268" s="87">
        <f>I269</f>
        <v>1022.6</v>
      </c>
      <c r="J268" s="36"/>
      <c r="K268" s="39"/>
      <c r="L268" s="33"/>
      <c r="M268" s="34"/>
    </row>
    <row r="269" spans="1:13" x14ac:dyDescent="0.2">
      <c r="A269" s="55"/>
      <c r="B269" s="25">
        <v>32</v>
      </c>
      <c r="C269" s="29" t="s">
        <v>28</v>
      </c>
      <c r="D269" s="36"/>
      <c r="E269" s="36"/>
      <c r="F269" s="36"/>
      <c r="G269" s="36"/>
      <c r="H269" s="36">
        <v>1022.6</v>
      </c>
      <c r="I269" s="87">
        <v>1022.6</v>
      </c>
      <c r="J269" s="36"/>
      <c r="K269" s="39"/>
      <c r="L269" s="33"/>
      <c r="M269" s="34"/>
    </row>
    <row r="270" spans="1:13" x14ac:dyDescent="0.2">
      <c r="A270" s="55"/>
      <c r="B270" s="25">
        <v>4</v>
      </c>
      <c r="C270" s="18" t="s">
        <v>15</v>
      </c>
      <c r="D270" s="36"/>
      <c r="E270" s="36"/>
      <c r="F270" s="36"/>
      <c r="G270" s="36"/>
      <c r="H270" s="36">
        <f>H271</f>
        <v>879.53</v>
      </c>
      <c r="I270" s="87">
        <f>I271</f>
        <v>879.53</v>
      </c>
      <c r="J270" s="36"/>
      <c r="K270" s="39"/>
      <c r="L270" s="33"/>
      <c r="M270" s="34"/>
    </row>
    <row r="271" spans="1:13" x14ac:dyDescent="0.2">
      <c r="A271" s="55"/>
      <c r="B271" s="25">
        <v>42</v>
      </c>
      <c r="C271" s="58" t="s">
        <v>26</v>
      </c>
      <c r="D271" s="36"/>
      <c r="E271" s="36"/>
      <c r="F271" s="36"/>
      <c r="G271" s="36"/>
      <c r="H271" s="36">
        <v>879.53</v>
      </c>
      <c r="I271" s="87">
        <v>879.53</v>
      </c>
      <c r="J271" s="36"/>
      <c r="K271" s="39"/>
      <c r="L271" s="33"/>
      <c r="M271" s="34"/>
    </row>
    <row r="272" spans="1:13" x14ac:dyDescent="0.2">
      <c r="A272" s="55">
        <v>55431</v>
      </c>
      <c r="B272" s="103" t="s">
        <v>140</v>
      </c>
      <c r="C272" s="104"/>
      <c r="D272" s="36"/>
      <c r="E272" s="36"/>
      <c r="F272" s="36"/>
      <c r="G272" s="36"/>
      <c r="H272" s="71"/>
      <c r="I272" s="89"/>
      <c r="J272" s="36"/>
      <c r="K272" s="39"/>
      <c r="L272" s="33"/>
      <c r="M272" s="34"/>
    </row>
    <row r="273" spans="1:13" x14ac:dyDescent="0.2">
      <c r="A273" s="43"/>
      <c r="B273" s="25">
        <v>3</v>
      </c>
      <c r="C273" s="29" t="s">
        <v>10</v>
      </c>
      <c r="D273" s="36">
        <f t="shared" ref="D273:K273" si="116">D274</f>
        <v>4000</v>
      </c>
      <c r="E273" s="36">
        <f t="shared" si="116"/>
        <v>4000</v>
      </c>
      <c r="F273" s="36">
        <f t="shared" si="116"/>
        <v>4000</v>
      </c>
      <c r="G273" s="36">
        <f t="shared" si="116"/>
        <v>530.89123365850423</v>
      </c>
      <c r="H273" s="36">
        <f t="shared" si="116"/>
        <v>530.89</v>
      </c>
      <c r="I273" s="87">
        <f t="shared" si="116"/>
        <v>0</v>
      </c>
      <c r="J273" s="36">
        <f t="shared" si="116"/>
        <v>530.89</v>
      </c>
      <c r="K273" s="36">
        <f t="shared" si="116"/>
        <v>530.89</v>
      </c>
      <c r="L273" s="33"/>
      <c r="M273" s="34"/>
    </row>
    <row r="274" spans="1:13" x14ac:dyDescent="0.2">
      <c r="A274" s="55"/>
      <c r="B274" s="25">
        <v>32</v>
      </c>
      <c r="C274" s="29" t="s">
        <v>28</v>
      </c>
      <c r="D274" s="36">
        <f t="shared" ref="D274:I274" si="117">SUM(D275:D276)</f>
        <v>4000</v>
      </c>
      <c r="E274" s="36">
        <f t="shared" si="117"/>
        <v>4000</v>
      </c>
      <c r="F274" s="36">
        <f t="shared" si="117"/>
        <v>4000</v>
      </c>
      <c r="G274" s="36">
        <f t="shared" si="117"/>
        <v>530.89123365850423</v>
      </c>
      <c r="H274" s="36">
        <f t="shared" si="117"/>
        <v>530.89</v>
      </c>
      <c r="I274" s="87">
        <f t="shared" si="117"/>
        <v>0</v>
      </c>
      <c r="J274" s="36">
        <v>530.89</v>
      </c>
      <c r="K274" s="36">
        <f>J274</f>
        <v>530.89</v>
      </c>
      <c r="L274" s="33"/>
      <c r="M274" s="34"/>
    </row>
    <row r="275" spans="1:13" hidden="1" x14ac:dyDescent="0.2">
      <c r="A275" s="55"/>
      <c r="B275" s="22">
        <v>323</v>
      </c>
      <c r="C275" s="31" t="s">
        <v>22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87">
        <v>0</v>
      </c>
      <c r="J275" s="36"/>
      <c r="K275" s="39"/>
      <c r="L275" s="33"/>
      <c r="M275" s="34"/>
    </row>
    <row r="276" spans="1:13" hidden="1" x14ac:dyDescent="0.2">
      <c r="A276" s="55"/>
      <c r="B276" s="15">
        <v>329</v>
      </c>
      <c r="C276" s="16" t="s">
        <v>8</v>
      </c>
      <c r="D276" s="36">
        <v>4000</v>
      </c>
      <c r="E276" s="36">
        <v>4000</v>
      </c>
      <c r="F276" s="36">
        <v>4000</v>
      </c>
      <c r="G276" s="36">
        <f>F276/7.5345</f>
        <v>530.89123365850423</v>
      </c>
      <c r="H276" s="36">
        <v>530.89</v>
      </c>
      <c r="I276" s="87">
        <v>0</v>
      </c>
      <c r="J276" s="36"/>
      <c r="K276" s="39"/>
      <c r="L276" s="33"/>
      <c r="M276" s="34"/>
    </row>
    <row r="277" spans="1:13" ht="12.75" customHeight="1" x14ac:dyDescent="0.2">
      <c r="A277" s="55" t="s">
        <v>86</v>
      </c>
      <c r="B277" s="105" t="s">
        <v>143</v>
      </c>
      <c r="C277" s="106"/>
      <c r="D277" s="36"/>
      <c r="E277" s="36"/>
      <c r="F277" s="36"/>
      <c r="G277" s="36"/>
      <c r="H277" s="36"/>
      <c r="I277" s="87"/>
      <c r="J277" s="36"/>
      <c r="K277" s="36"/>
    </row>
    <row r="278" spans="1:13" ht="12.75" customHeight="1" x14ac:dyDescent="0.2">
      <c r="A278" s="56" t="s">
        <v>116</v>
      </c>
      <c r="B278" s="103" t="s">
        <v>134</v>
      </c>
      <c r="C278" s="104"/>
      <c r="D278" s="36"/>
      <c r="E278" s="36"/>
      <c r="F278" s="36"/>
      <c r="G278" s="36"/>
      <c r="H278" s="36"/>
      <c r="I278" s="87"/>
      <c r="J278" s="36"/>
      <c r="K278" s="36"/>
    </row>
    <row r="279" spans="1:13" ht="12.75" customHeight="1" x14ac:dyDescent="0.2">
      <c r="A279" s="43"/>
      <c r="B279" s="25">
        <v>3</v>
      </c>
      <c r="C279" s="29" t="s">
        <v>10</v>
      </c>
      <c r="D279" s="36">
        <f t="shared" ref="D279:J279" si="118">D280</f>
        <v>45000</v>
      </c>
      <c r="E279" s="36">
        <f t="shared" si="118"/>
        <v>40000</v>
      </c>
      <c r="F279" s="36">
        <f t="shared" si="118"/>
        <v>55000</v>
      </c>
      <c r="G279" s="36">
        <f t="shared" si="118"/>
        <v>7299.7544628044325</v>
      </c>
      <c r="H279" s="36">
        <f t="shared" si="118"/>
        <v>7299.75</v>
      </c>
      <c r="I279" s="87">
        <f t="shared" si="118"/>
        <v>7299.75</v>
      </c>
      <c r="J279" s="36">
        <f t="shared" si="118"/>
        <v>7299.75</v>
      </c>
      <c r="K279" s="36">
        <f>J279</f>
        <v>7299.75</v>
      </c>
    </row>
    <row r="280" spans="1:13" ht="12.75" customHeight="1" x14ac:dyDescent="0.2">
      <c r="A280" s="55"/>
      <c r="B280" s="15">
        <v>37</v>
      </c>
      <c r="C280" s="29" t="s">
        <v>66</v>
      </c>
      <c r="D280" s="36">
        <f t="shared" ref="D280:I280" si="119">D281</f>
        <v>45000</v>
      </c>
      <c r="E280" s="36">
        <f t="shared" si="119"/>
        <v>40000</v>
      </c>
      <c r="F280" s="36">
        <f t="shared" si="119"/>
        <v>55000</v>
      </c>
      <c r="G280" s="36">
        <f t="shared" si="119"/>
        <v>7299.7544628044325</v>
      </c>
      <c r="H280" s="36">
        <f t="shared" si="119"/>
        <v>7299.75</v>
      </c>
      <c r="I280" s="87">
        <f t="shared" si="119"/>
        <v>7299.75</v>
      </c>
      <c r="J280" s="36">
        <v>7299.75</v>
      </c>
      <c r="K280" s="36">
        <f>J280</f>
        <v>7299.75</v>
      </c>
    </row>
    <row r="281" spans="1:13" ht="12.75" hidden="1" customHeight="1" x14ac:dyDescent="0.2">
      <c r="A281" s="55"/>
      <c r="B281" s="15">
        <v>372</v>
      </c>
      <c r="C281" s="29" t="s">
        <v>24</v>
      </c>
      <c r="D281" s="36">
        <v>45000</v>
      </c>
      <c r="E281" s="36">
        <v>40000</v>
      </c>
      <c r="F281" s="36">
        <v>55000</v>
      </c>
      <c r="G281" s="36">
        <f>F281/7.5345</f>
        <v>7299.7544628044325</v>
      </c>
      <c r="H281" s="36">
        <v>7299.75</v>
      </c>
      <c r="I281" s="87">
        <v>7299.75</v>
      </c>
      <c r="J281" s="36"/>
      <c r="K281" s="36"/>
    </row>
    <row r="282" spans="1:13" ht="12.75" customHeight="1" x14ac:dyDescent="0.2">
      <c r="A282" s="55"/>
      <c r="B282" s="25">
        <v>4</v>
      </c>
      <c r="C282" s="18" t="s">
        <v>15</v>
      </c>
      <c r="D282" s="36">
        <f t="shared" ref="D282:I282" si="120">D283</f>
        <v>45000</v>
      </c>
      <c r="E282" s="36">
        <f t="shared" si="120"/>
        <v>25000</v>
      </c>
      <c r="F282" s="36">
        <f t="shared" si="120"/>
        <v>10000</v>
      </c>
      <c r="G282" s="36">
        <f t="shared" si="120"/>
        <v>1327.2280841462605</v>
      </c>
      <c r="H282" s="36">
        <f t="shared" si="120"/>
        <v>1327.23</v>
      </c>
      <c r="I282" s="87">
        <f t="shared" si="120"/>
        <v>1327.23</v>
      </c>
      <c r="J282" s="36">
        <f>J283</f>
        <v>1327.23</v>
      </c>
      <c r="K282" s="36">
        <f>K283</f>
        <v>1327.23</v>
      </c>
    </row>
    <row r="283" spans="1:13" ht="12.75" customHeight="1" x14ac:dyDescent="0.2">
      <c r="A283" s="55"/>
      <c r="B283" s="25">
        <v>42</v>
      </c>
      <c r="C283" s="58" t="s">
        <v>26</v>
      </c>
      <c r="D283" s="36">
        <f t="shared" ref="D283:I283" si="121">D284+D359</f>
        <v>45000</v>
      </c>
      <c r="E283" s="36">
        <f t="shared" si="121"/>
        <v>25000</v>
      </c>
      <c r="F283" s="36">
        <f t="shared" si="121"/>
        <v>10000</v>
      </c>
      <c r="G283" s="36">
        <f t="shared" si="121"/>
        <v>1327.2280841462605</v>
      </c>
      <c r="H283" s="36">
        <f t="shared" si="121"/>
        <v>1327.23</v>
      </c>
      <c r="I283" s="87">
        <f t="shared" si="121"/>
        <v>1327.23</v>
      </c>
      <c r="J283" s="36">
        <v>1327.23</v>
      </c>
      <c r="K283" s="36">
        <f>J283</f>
        <v>1327.23</v>
      </c>
    </row>
    <row r="284" spans="1:13" ht="12.75" hidden="1" customHeight="1" x14ac:dyDescent="0.2">
      <c r="A284" s="55"/>
      <c r="B284" s="25">
        <v>424</v>
      </c>
      <c r="C284" s="18" t="s">
        <v>92</v>
      </c>
      <c r="D284" s="36">
        <v>45000</v>
      </c>
      <c r="E284" s="36">
        <v>25000</v>
      </c>
      <c r="F284" s="36">
        <v>10000</v>
      </c>
      <c r="G284" s="36">
        <f>F284/7.5345</f>
        <v>1327.2280841462605</v>
      </c>
      <c r="H284" s="36">
        <v>1327.23</v>
      </c>
      <c r="I284" s="87">
        <v>1327.23</v>
      </c>
      <c r="J284" s="36">
        <v>0</v>
      </c>
      <c r="K284" s="36"/>
    </row>
    <row r="285" spans="1:13" x14ac:dyDescent="0.2">
      <c r="A285" s="55" t="s">
        <v>42</v>
      </c>
      <c r="B285" s="105" t="s">
        <v>144</v>
      </c>
      <c r="C285" s="106"/>
      <c r="D285" s="36"/>
      <c r="E285" s="36"/>
      <c r="F285" s="36"/>
      <c r="G285" s="36"/>
      <c r="H285" s="36"/>
      <c r="I285" s="87"/>
      <c r="J285" s="36"/>
      <c r="K285" s="39"/>
      <c r="L285" s="33"/>
      <c r="M285" s="34"/>
    </row>
    <row r="286" spans="1:13" x14ac:dyDescent="0.2">
      <c r="A286" s="55">
        <v>55431</v>
      </c>
      <c r="B286" s="103" t="s">
        <v>140</v>
      </c>
      <c r="C286" s="104"/>
      <c r="D286" s="36"/>
      <c r="E286" s="36"/>
      <c r="F286" s="36"/>
      <c r="G286" s="36"/>
      <c r="H286" s="36"/>
      <c r="I286" s="87"/>
      <c r="J286" s="36"/>
      <c r="K286" s="39"/>
      <c r="L286" s="33"/>
      <c r="M286" s="34"/>
    </row>
    <row r="287" spans="1:13" x14ac:dyDescent="0.2">
      <c r="A287" s="43"/>
      <c r="B287" s="25">
        <v>3</v>
      </c>
      <c r="C287" s="29" t="s">
        <v>10</v>
      </c>
      <c r="D287" s="36">
        <f t="shared" ref="D287:K287" si="122">D288</f>
        <v>5000</v>
      </c>
      <c r="E287" s="36">
        <f t="shared" si="122"/>
        <v>5000</v>
      </c>
      <c r="F287" s="36">
        <f t="shared" si="122"/>
        <v>5000</v>
      </c>
      <c r="G287" s="36">
        <f t="shared" si="122"/>
        <v>663.61404207313024</v>
      </c>
      <c r="H287" s="36">
        <f t="shared" si="122"/>
        <v>663.61</v>
      </c>
      <c r="I287" s="87">
        <f t="shared" si="122"/>
        <v>274.74</v>
      </c>
      <c r="J287" s="36">
        <f t="shared" si="122"/>
        <v>663.61</v>
      </c>
      <c r="K287" s="36">
        <f t="shared" si="122"/>
        <v>663.61</v>
      </c>
      <c r="L287" s="33"/>
      <c r="M287" s="34"/>
    </row>
    <row r="288" spans="1:13" x14ac:dyDescent="0.2">
      <c r="A288" s="55"/>
      <c r="B288" s="25">
        <v>32</v>
      </c>
      <c r="C288" s="29" t="s">
        <v>28</v>
      </c>
      <c r="D288" s="36">
        <f t="shared" ref="D288:I288" si="123">D289</f>
        <v>5000</v>
      </c>
      <c r="E288" s="36">
        <f t="shared" si="123"/>
        <v>5000</v>
      </c>
      <c r="F288" s="36">
        <f t="shared" si="123"/>
        <v>5000</v>
      </c>
      <c r="G288" s="36">
        <f t="shared" si="123"/>
        <v>663.61404207313024</v>
      </c>
      <c r="H288" s="36">
        <f t="shared" si="123"/>
        <v>663.61</v>
      </c>
      <c r="I288" s="87">
        <f t="shared" si="123"/>
        <v>274.74</v>
      </c>
      <c r="J288" s="36">
        <v>663.61</v>
      </c>
      <c r="K288" s="36">
        <f>J288</f>
        <v>663.61</v>
      </c>
      <c r="L288" s="33"/>
      <c r="M288" s="34"/>
    </row>
    <row r="289" spans="1:13" hidden="1" x14ac:dyDescent="0.2">
      <c r="A289" s="55"/>
      <c r="B289" s="15">
        <v>329</v>
      </c>
      <c r="C289" s="16" t="s">
        <v>8</v>
      </c>
      <c r="D289" s="36">
        <v>5000</v>
      </c>
      <c r="E289" s="36">
        <v>5000</v>
      </c>
      <c r="F289" s="36">
        <v>5000</v>
      </c>
      <c r="G289" s="36">
        <f>F289/7.5345</f>
        <v>663.61404207313024</v>
      </c>
      <c r="H289" s="36">
        <v>663.61</v>
      </c>
      <c r="I289" s="87">
        <v>274.74</v>
      </c>
      <c r="J289" s="36"/>
      <c r="K289" s="39"/>
      <c r="L289" s="33"/>
      <c r="M289" s="34"/>
    </row>
    <row r="290" spans="1:13" x14ac:dyDescent="0.2">
      <c r="A290" s="55" t="s">
        <v>72</v>
      </c>
      <c r="B290" s="103" t="s">
        <v>145</v>
      </c>
      <c r="C290" s="104"/>
      <c r="D290" s="36"/>
      <c r="E290" s="36"/>
      <c r="F290" s="36"/>
      <c r="G290" s="36"/>
      <c r="H290" s="36"/>
      <c r="I290" s="87"/>
      <c r="J290" s="36"/>
      <c r="K290" s="39"/>
      <c r="L290" s="33"/>
      <c r="M290" s="34"/>
    </row>
    <row r="291" spans="1:13" x14ac:dyDescent="0.2">
      <c r="A291" s="56" t="s">
        <v>116</v>
      </c>
      <c r="B291" s="112" t="s">
        <v>134</v>
      </c>
      <c r="C291" s="113"/>
      <c r="D291" s="36"/>
      <c r="E291" s="36"/>
      <c r="F291" s="36"/>
      <c r="G291" s="36"/>
      <c r="H291" s="36"/>
      <c r="I291" s="87"/>
      <c r="J291" s="36"/>
      <c r="K291" s="39"/>
      <c r="L291" s="33"/>
      <c r="M291" s="34"/>
    </row>
    <row r="292" spans="1:13" x14ac:dyDescent="0.2">
      <c r="A292" s="55"/>
      <c r="B292" s="25">
        <v>3</v>
      </c>
      <c r="C292" s="29" t="s">
        <v>10</v>
      </c>
      <c r="D292" s="36"/>
      <c r="E292" s="36"/>
      <c r="F292" s="36"/>
      <c r="G292" s="36"/>
      <c r="H292" s="36">
        <f>H293</f>
        <v>796.32999999999993</v>
      </c>
      <c r="I292" s="87">
        <f>I293</f>
        <v>796.33999999999992</v>
      </c>
      <c r="J292" s="36"/>
      <c r="K292" s="39"/>
      <c r="L292" s="33"/>
      <c r="M292" s="34"/>
    </row>
    <row r="293" spans="1:13" x14ac:dyDescent="0.2">
      <c r="A293" s="55"/>
      <c r="B293" s="25">
        <v>32</v>
      </c>
      <c r="C293" s="29" t="s">
        <v>28</v>
      </c>
      <c r="D293" s="36"/>
      <c r="E293" s="36"/>
      <c r="F293" s="36"/>
      <c r="G293" s="36"/>
      <c r="H293" s="36">
        <f>SUM(H294:H295)</f>
        <v>796.32999999999993</v>
      </c>
      <c r="I293" s="87">
        <f>SUM(I294:I295)</f>
        <v>796.33999999999992</v>
      </c>
      <c r="J293" s="36"/>
      <c r="K293" s="39"/>
      <c r="L293" s="33"/>
      <c r="M293" s="34"/>
    </row>
    <row r="294" spans="1:13" hidden="1" x14ac:dyDescent="0.2">
      <c r="A294" s="55"/>
      <c r="B294" s="25">
        <v>322</v>
      </c>
      <c r="C294" s="29" t="s">
        <v>12</v>
      </c>
      <c r="D294" s="36"/>
      <c r="E294" s="36"/>
      <c r="F294" s="36"/>
      <c r="G294" s="36"/>
      <c r="H294" s="36">
        <v>452.33</v>
      </c>
      <c r="I294" s="87">
        <v>452.34</v>
      </c>
      <c r="J294" s="36"/>
      <c r="K294" s="39"/>
      <c r="L294" s="33"/>
      <c r="M294" s="34"/>
    </row>
    <row r="295" spans="1:13" hidden="1" x14ac:dyDescent="0.2">
      <c r="A295" s="55"/>
      <c r="B295" s="22">
        <v>323</v>
      </c>
      <c r="C295" s="31" t="s">
        <v>22</v>
      </c>
      <c r="D295" s="36"/>
      <c r="E295" s="36"/>
      <c r="F295" s="36"/>
      <c r="G295" s="36"/>
      <c r="H295" s="36">
        <v>344</v>
      </c>
      <c r="I295" s="87">
        <v>344</v>
      </c>
      <c r="J295" s="36"/>
      <c r="K295" s="39"/>
      <c r="L295" s="33"/>
      <c r="M295" s="34"/>
    </row>
    <row r="296" spans="1:13" x14ac:dyDescent="0.2">
      <c r="A296" s="55">
        <v>55431</v>
      </c>
      <c r="B296" s="103" t="s">
        <v>140</v>
      </c>
      <c r="C296" s="104"/>
      <c r="D296" s="36"/>
      <c r="E296" s="36"/>
      <c r="F296" s="36"/>
      <c r="G296" s="36"/>
      <c r="H296" s="36"/>
      <c r="I296" s="87"/>
      <c r="J296" s="36"/>
      <c r="K296" s="39"/>
      <c r="L296" s="33"/>
      <c r="M296" s="34"/>
    </row>
    <row r="297" spans="1:13" x14ac:dyDescent="0.2">
      <c r="A297" s="43"/>
      <c r="B297" s="25">
        <v>3</v>
      </c>
      <c r="C297" s="29" t="s">
        <v>10</v>
      </c>
      <c r="D297" s="36">
        <f t="shared" ref="D297:K297" si="124">D298</f>
        <v>3000</v>
      </c>
      <c r="E297" s="36">
        <f t="shared" si="124"/>
        <v>3000</v>
      </c>
      <c r="F297" s="36">
        <f t="shared" si="124"/>
        <v>3000</v>
      </c>
      <c r="G297" s="36">
        <f t="shared" si="124"/>
        <v>398.16842524387812</v>
      </c>
      <c r="H297" s="36">
        <f t="shared" si="124"/>
        <v>398.17</v>
      </c>
      <c r="I297" s="87">
        <f t="shared" si="124"/>
        <v>0</v>
      </c>
      <c r="J297" s="36">
        <f t="shared" si="124"/>
        <v>398.17</v>
      </c>
      <c r="K297" s="36">
        <f t="shared" si="124"/>
        <v>398.17</v>
      </c>
      <c r="L297" s="33"/>
      <c r="M297" s="34"/>
    </row>
    <row r="298" spans="1:13" x14ac:dyDescent="0.2">
      <c r="A298" s="55"/>
      <c r="B298" s="25">
        <v>32</v>
      </c>
      <c r="C298" s="29" t="s">
        <v>28</v>
      </c>
      <c r="D298" s="36">
        <f t="shared" ref="D298:I298" si="125">D299</f>
        <v>3000</v>
      </c>
      <c r="E298" s="36">
        <f t="shared" si="125"/>
        <v>3000</v>
      </c>
      <c r="F298" s="36">
        <f t="shared" si="125"/>
        <v>3000</v>
      </c>
      <c r="G298" s="36">
        <f t="shared" si="125"/>
        <v>398.16842524387812</v>
      </c>
      <c r="H298" s="36">
        <f t="shared" si="125"/>
        <v>398.17</v>
      </c>
      <c r="I298" s="87">
        <f t="shared" si="125"/>
        <v>0</v>
      </c>
      <c r="J298" s="36">
        <v>398.17</v>
      </c>
      <c r="K298" s="36">
        <f>J298</f>
        <v>398.17</v>
      </c>
      <c r="L298" s="33"/>
      <c r="M298" s="34"/>
    </row>
    <row r="299" spans="1:13" hidden="1" x14ac:dyDescent="0.2">
      <c r="A299" s="55"/>
      <c r="B299" s="15">
        <v>329</v>
      </c>
      <c r="C299" s="16" t="s">
        <v>8</v>
      </c>
      <c r="D299" s="36">
        <v>3000</v>
      </c>
      <c r="E299" s="36">
        <v>3000</v>
      </c>
      <c r="F299" s="36">
        <v>3000</v>
      </c>
      <c r="G299" s="36">
        <f>F299/7.5345</f>
        <v>398.16842524387812</v>
      </c>
      <c r="H299" s="36">
        <v>398.17</v>
      </c>
      <c r="I299" s="87">
        <v>0</v>
      </c>
      <c r="J299" s="36"/>
      <c r="K299" s="39"/>
      <c r="L299" s="33"/>
      <c r="M299" s="34"/>
    </row>
    <row r="300" spans="1:13" hidden="1" x14ac:dyDescent="0.2">
      <c r="A300" s="56" t="s">
        <v>116</v>
      </c>
      <c r="B300" s="112" t="s">
        <v>87</v>
      </c>
      <c r="C300" s="113"/>
      <c r="D300" s="36"/>
      <c r="E300" s="36"/>
      <c r="F300" s="36"/>
      <c r="G300" s="36"/>
      <c r="H300" s="36"/>
      <c r="I300" s="87"/>
      <c r="J300" s="36"/>
      <c r="K300" s="39"/>
      <c r="L300" s="33"/>
      <c r="M300" s="34"/>
    </row>
    <row r="301" spans="1:13" hidden="1" x14ac:dyDescent="0.2">
      <c r="A301" s="55"/>
      <c r="B301" s="25">
        <v>3</v>
      </c>
      <c r="C301" s="29" t="s">
        <v>10</v>
      </c>
      <c r="D301" s="36">
        <f t="shared" ref="D301:I301" si="126">D302</f>
        <v>2800</v>
      </c>
      <c r="E301" s="36">
        <f t="shared" si="126"/>
        <v>2800</v>
      </c>
      <c r="F301" s="36">
        <f t="shared" si="126"/>
        <v>0</v>
      </c>
      <c r="G301" s="36">
        <f t="shared" si="126"/>
        <v>0</v>
      </c>
      <c r="H301" s="36">
        <f t="shared" si="126"/>
        <v>0</v>
      </c>
      <c r="I301" s="87">
        <f t="shared" si="126"/>
        <v>0</v>
      </c>
      <c r="J301" s="36"/>
      <c r="K301" s="39"/>
      <c r="L301" s="33"/>
      <c r="M301" s="34"/>
    </row>
    <row r="302" spans="1:13" hidden="1" x14ac:dyDescent="0.2">
      <c r="A302" s="55"/>
      <c r="B302" s="25">
        <v>32</v>
      </c>
      <c r="C302" s="29" t="s">
        <v>28</v>
      </c>
      <c r="D302" s="36">
        <f t="shared" ref="D302:I302" si="127">SUM(D303:D304)</f>
        <v>2800</v>
      </c>
      <c r="E302" s="36">
        <f t="shared" si="127"/>
        <v>2800</v>
      </c>
      <c r="F302" s="36">
        <f t="shared" si="127"/>
        <v>0</v>
      </c>
      <c r="G302" s="36">
        <f t="shared" si="127"/>
        <v>0</v>
      </c>
      <c r="H302" s="36">
        <f t="shared" si="127"/>
        <v>0</v>
      </c>
      <c r="I302" s="87">
        <f t="shared" si="127"/>
        <v>0</v>
      </c>
      <c r="J302" s="36"/>
      <c r="K302" s="39"/>
      <c r="L302" s="33"/>
      <c r="M302" s="34"/>
    </row>
    <row r="303" spans="1:13" hidden="1" x14ac:dyDescent="0.2">
      <c r="A303" s="55"/>
      <c r="B303" s="25">
        <v>322</v>
      </c>
      <c r="C303" s="29" t="s">
        <v>12</v>
      </c>
      <c r="D303" s="36">
        <v>1050</v>
      </c>
      <c r="E303" s="36">
        <v>1050</v>
      </c>
      <c r="F303" s="36"/>
      <c r="G303" s="36">
        <f t="shared" ref="G303:I304" si="128">F303/7.5345</f>
        <v>0</v>
      </c>
      <c r="H303" s="36">
        <f t="shared" si="128"/>
        <v>0</v>
      </c>
      <c r="I303" s="87">
        <f t="shared" si="128"/>
        <v>0</v>
      </c>
      <c r="J303" s="36"/>
      <c r="K303" s="39"/>
      <c r="L303" s="33"/>
      <c r="M303" s="34"/>
    </row>
    <row r="304" spans="1:13" hidden="1" x14ac:dyDescent="0.2">
      <c r="A304" s="55"/>
      <c r="B304" s="22">
        <v>323</v>
      </c>
      <c r="C304" s="31" t="s">
        <v>22</v>
      </c>
      <c r="D304" s="36">
        <v>1750</v>
      </c>
      <c r="E304" s="36">
        <v>1750</v>
      </c>
      <c r="F304" s="36"/>
      <c r="G304" s="36">
        <f t="shared" si="128"/>
        <v>0</v>
      </c>
      <c r="H304" s="36">
        <f t="shared" si="128"/>
        <v>0</v>
      </c>
      <c r="I304" s="87">
        <f t="shared" si="128"/>
        <v>0</v>
      </c>
      <c r="J304" s="36"/>
      <c r="K304" s="39"/>
      <c r="L304" s="33"/>
      <c r="M304" s="34"/>
    </row>
    <row r="305" spans="1:13" hidden="1" x14ac:dyDescent="0.2">
      <c r="A305" s="55"/>
      <c r="B305" s="25">
        <v>4</v>
      </c>
      <c r="C305" s="18" t="s">
        <v>15</v>
      </c>
      <c r="D305" s="36">
        <f t="shared" ref="D305:I305" si="129">D306</f>
        <v>13200</v>
      </c>
      <c r="E305" s="36">
        <f t="shared" si="129"/>
        <v>13200</v>
      </c>
      <c r="F305" s="36">
        <f t="shared" si="129"/>
        <v>0</v>
      </c>
      <c r="G305" s="36">
        <f t="shared" si="129"/>
        <v>0</v>
      </c>
      <c r="H305" s="36">
        <f t="shared" si="129"/>
        <v>0</v>
      </c>
      <c r="I305" s="87">
        <f t="shared" si="129"/>
        <v>0</v>
      </c>
      <c r="J305" s="36"/>
      <c r="K305" s="39"/>
      <c r="L305" s="33"/>
      <c r="M305" s="34"/>
    </row>
    <row r="306" spans="1:13" hidden="1" x14ac:dyDescent="0.2">
      <c r="A306" s="55"/>
      <c r="B306" s="25">
        <v>42</v>
      </c>
      <c r="C306" s="58" t="s">
        <v>26</v>
      </c>
      <c r="D306" s="36">
        <f t="shared" ref="D306:I306" si="130">SUM(D307:D309)</f>
        <v>13200</v>
      </c>
      <c r="E306" s="36">
        <f t="shared" si="130"/>
        <v>13200</v>
      </c>
      <c r="F306" s="36">
        <f t="shared" si="130"/>
        <v>0</v>
      </c>
      <c r="G306" s="36">
        <f t="shared" si="130"/>
        <v>0</v>
      </c>
      <c r="H306" s="36">
        <f t="shared" si="130"/>
        <v>0</v>
      </c>
      <c r="I306" s="87">
        <f t="shared" si="130"/>
        <v>0</v>
      </c>
      <c r="J306" s="36"/>
      <c r="K306" s="39"/>
      <c r="L306" s="33"/>
      <c r="M306" s="34"/>
    </row>
    <row r="307" spans="1:13" hidden="1" x14ac:dyDescent="0.2">
      <c r="A307" s="55"/>
      <c r="B307" s="25">
        <v>422</v>
      </c>
      <c r="C307" s="18" t="s">
        <v>27</v>
      </c>
      <c r="D307" s="36">
        <v>13200</v>
      </c>
      <c r="E307" s="36">
        <v>13200</v>
      </c>
      <c r="F307" s="36"/>
      <c r="G307" s="36">
        <f>F307/7.5345</f>
        <v>0</v>
      </c>
      <c r="H307" s="36">
        <f>G307/7.5345</f>
        <v>0</v>
      </c>
      <c r="I307" s="87">
        <f>H307/7.5345</f>
        <v>0</v>
      </c>
      <c r="J307" s="36"/>
      <c r="K307" s="39"/>
      <c r="L307" s="33"/>
      <c r="M307" s="34"/>
    </row>
    <row r="308" spans="1:13" x14ac:dyDescent="0.2">
      <c r="A308" s="55" t="s">
        <v>43</v>
      </c>
      <c r="B308" s="127" t="s">
        <v>146</v>
      </c>
      <c r="C308" s="128"/>
      <c r="D308" s="36"/>
      <c r="E308" s="36"/>
      <c r="F308" s="36"/>
      <c r="G308" s="36"/>
      <c r="H308" s="36"/>
      <c r="I308" s="87"/>
      <c r="J308" s="36"/>
      <c r="K308" s="39"/>
      <c r="L308" s="33"/>
      <c r="M308" s="34"/>
    </row>
    <row r="309" spans="1:13" x14ac:dyDescent="0.2">
      <c r="A309" s="55">
        <v>55431</v>
      </c>
      <c r="B309" s="103" t="s">
        <v>140</v>
      </c>
      <c r="C309" s="104"/>
      <c r="D309" s="36"/>
      <c r="E309" s="36"/>
      <c r="F309" s="36"/>
      <c r="G309" s="36"/>
      <c r="H309" s="36"/>
      <c r="I309" s="87"/>
      <c r="J309" s="36"/>
      <c r="K309" s="39"/>
      <c r="L309" s="33"/>
      <c r="M309" s="34"/>
    </row>
    <row r="310" spans="1:13" x14ac:dyDescent="0.2">
      <c r="A310" s="43"/>
      <c r="B310" s="25">
        <v>3</v>
      </c>
      <c r="C310" s="29" t="s">
        <v>10</v>
      </c>
      <c r="D310" s="36">
        <f t="shared" ref="D310:K310" si="131">D311</f>
        <v>3000</v>
      </c>
      <c r="E310" s="36">
        <f t="shared" si="131"/>
        <v>3000</v>
      </c>
      <c r="F310" s="36">
        <f t="shared" si="131"/>
        <v>3000</v>
      </c>
      <c r="G310" s="36">
        <f t="shared" si="131"/>
        <v>398.16842524387812</v>
      </c>
      <c r="H310" s="36">
        <f t="shared" si="131"/>
        <v>398.17</v>
      </c>
      <c r="I310" s="87">
        <f t="shared" si="131"/>
        <v>322.52</v>
      </c>
      <c r="J310" s="36">
        <f t="shared" si="131"/>
        <v>398.17</v>
      </c>
      <c r="K310" s="36">
        <f t="shared" si="131"/>
        <v>398.17</v>
      </c>
      <c r="L310" s="33"/>
      <c r="M310" s="34"/>
    </row>
    <row r="311" spans="1:13" x14ac:dyDescent="0.2">
      <c r="A311" s="55"/>
      <c r="B311" s="25">
        <v>32</v>
      </c>
      <c r="C311" s="29" t="s">
        <v>28</v>
      </c>
      <c r="D311" s="36">
        <f t="shared" ref="D311:I311" si="132">SUM(D312:D314)</f>
        <v>3000</v>
      </c>
      <c r="E311" s="36">
        <f t="shared" si="132"/>
        <v>3000</v>
      </c>
      <c r="F311" s="36">
        <f t="shared" si="132"/>
        <v>3000</v>
      </c>
      <c r="G311" s="36">
        <f t="shared" si="132"/>
        <v>398.16842524387812</v>
      </c>
      <c r="H311" s="36">
        <f t="shared" si="132"/>
        <v>398.17</v>
      </c>
      <c r="I311" s="87">
        <f t="shared" si="132"/>
        <v>322.52</v>
      </c>
      <c r="J311" s="36">
        <v>398.17</v>
      </c>
      <c r="K311" s="36">
        <f>J311</f>
        <v>398.17</v>
      </c>
      <c r="L311" s="33"/>
      <c r="M311" s="34"/>
    </row>
    <row r="312" spans="1:13" hidden="1" x14ac:dyDescent="0.2">
      <c r="A312" s="55"/>
      <c r="B312" s="25">
        <v>321</v>
      </c>
      <c r="C312" s="18" t="s">
        <v>19</v>
      </c>
      <c r="D312" s="36">
        <v>0</v>
      </c>
      <c r="E312" s="36">
        <v>0</v>
      </c>
      <c r="F312" s="36">
        <v>0</v>
      </c>
      <c r="G312" s="36">
        <v>0</v>
      </c>
      <c r="H312" s="36">
        <v>0</v>
      </c>
      <c r="I312" s="87">
        <v>0</v>
      </c>
      <c r="J312" s="36"/>
      <c r="K312" s="39"/>
      <c r="L312" s="33"/>
      <c r="M312" s="34"/>
    </row>
    <row r="313" spans="1:13" hidden="1" x14ac:dyDescent="0.2">
      <c r="A313" s="55"/>
      <c r="B313" s="22">
        <v>323</v>
      </c>
      <c r="C313" s="31" t="s">
        <v>22</v>
      </c>
      <c r="D313" s="36">
        <v>0</v>
      </c>
      <c r="E313" s="36">
        <v>0</v>
      </c>
      <c r="F313" s="36">
        <v>0</v>
      </c>
      <c r="G313" s="36">
        <v>0</v>
      </c>
      <c r="H313" s="36">
        <v>0</v>
      </c>
      <c r="I313" s="87">
        <v>0</v>
      </c>
      <c r="J313" s="36"/>
      <c r="K313" s="39"/>
      <c r="L313" s="33"/>
      <c r="M313" s="34"/>
    </row>
    <row r="314" spans="1:13" hidden="1" x14ac:dyDescent="0.2">
      <c r="A314" s="55"/>
      <c r="B314" s="15">
        <v>329</v>
      </c>
      <c r="C314" s="16" t="s">
        <v>8</v>
      </c>
      <c r="D314" s="36">
        <v>3000</v>
      </c>
      <c r="E314" s="36">
        <v>3000</v>
      </c>
      <c r="F314" s="36">
        <v>3000</v>
      </c>
      <c r="G314" s="36">
        <f>F314/7.5345</f>
        <v>398.16842524387812</v>
      </c>
      <c r="H314" s="36">
        <v>398.17</v>
      </c>
      <c r="I314" s="87">
        <v>322.52</v>
      </c>
      <c r="J314" s="36"/>
      <c r="K314" s="39"/>
      <c r="L314" s="33"/>
      <c r="M314" s="34"/>
    </row>
    <row r="315" spans="1:13" ht="12.75" customHeight="1" x14ac:dyDescent="0.2">
      <c r="A315" s="55" t="s">
        <v>80</v>
      </c>
      <c r="B315" s="105" t="s">
        <v>147</v>
      </c>
      <c r="C315" s="106"/>
      <c r="D315" s="36"/>
      <c r="E315" s="36"/>
      <c r="F315" s="36"/>
      <c r="G315" s="36"/>
      <c r="H315" s="71"/>
      <c r="I315" s="89"/>
      <c r="J315" s="36"/>
      <c r="K315" s="36"/>
    </row>
    <row r="316" spans="1:13" ht="12.75" customHeight="1" x14ac:dyDescent="0.2">
      <c r="A316" s="55">
        <v>63000</v>
      </c>
      <c r="B316" s="105" t="s">
        <v>148</v>
      </c>
      <c r="C316" s="106"/>
      <c r="D316" s="36"/>
      <c r="E316" s="36"/>
      <c r="F316" s="36"/>
      <c r="G316" s="36"/>
      <c r="H316" s="71"/>
      <c r="I316" s="89"/>
      <c r="J316" s="36"/>
      <c r="K316" s="36"/>
    </row>
    <row r="317" spans="1:13" ht="12.75" customHeight="1" x14ac:dyDescent="0.2">
      <c r="A317" s="43"/>
      <c r="B317" s="25">
        <v>3</v>
      </c>
      <c r="C317" s="29" t="s">
        <v>10</v>
      </c>
      <c r="D317" s="36" t="e">
        <f t="shared" ref="D317:J317" si="133">D318</f>
        <v>#REF!</v>
      </c>
      <c r="E317" s="36" t="e">
        <f t="shared" si="133"/>
        <v>#REF!</v>
      </c>
      <c r="F317" s="36">
        <f t="shared" si="133"/>
        <v>3000</v>
      </c>
      <c r="G317" s="36">
        <f t="shared" si="133"/>
        <v>398.16842524387812</v>
      </c>
      <c r="H317" s="71">
        <f t="shared" si="133"/>
        <v>0</v>
      </c>
      <c r="I317" s="89">
        <f t="shared" si="133"/>
        <v>0</v>
      </c>
      <c r="J317" s="36">
        <f t="shared" si="133"/>
        <v>398.17</v>
      </c>
      <c r="K317" s="36">
        <f>J317</f>
        <v>398.17</v>
      </c>
    </row>
    <row r="318" spans="1:13" ht="12.75" customHeight="1" x14ac:dyDescent="0.2">
      <c r="A318" s="55"/>
      <c r="B318" s="25">
        <v>32</v>
      </c>
      <c r="C318" s="29" t="s">
        <v>28</v>
      </c>
      <c r="D318" s="36" t="e">
        <f>D319+#REF!</f>
        <v>#REF!</v>
      </c>
      <c r="E318" s="36" t="e">
        <f>E319+#REF!</f>
        <v>#REF!</v>
      </c>
      <c r="F318" s="36">
        <f>F319</f>
        <v>3000</v>
      </c>
      <c r="G318" s="36">
        <f>G319</f>
        <v>398.16842524387812</v>
      </c>
      <c r="H318" s="71">
        <f>H319</f>
        <v>0</v>
      </c>
      <c r="I318" s="89">
        <f>I319</f>
        <v>0</v>
      </c>
      <c r="J318" s="36">
        <v>398.17</v>
      </c>
      <c r="K318" s="36">
        <f>J318</f>
        <v>398.17</v>
      </c>
    </row>
    <row r="319" spans="1:13" ht="12.75" customHeight="1" x14ac:dyDescent="0.2">
      <c r="A319" s="55"/>
      <c r="B319" s="25">
        <v>322</v>
      </c>
      <c r="C319" s="29" t="s">
        <v>12</v>
      </c>
      <c r="D319" s="36">
        <v>3000</v>
      </c>
      <c r="E319" s="36">
        <v>3000</v>
      </c>
      <c r="F319" s="36">
        <v>3000</v>
      </c>
      <c r="G319" s="36">
        <f>F319/7.5345</f>
        <v>398.16842524387812</v>
      </c>
      <c r="H319" s="71">
        <v>0</v>
      </c>
      <c r="I319" s="89">
        <v>0</v>
      </c>
      <c r="J319" s="36"/>
      <c r="K319" s="36"/>
    </row>
    <row r="320" spans="1:13" ht="12.75" customHeight="1" x14ac:dyDescent="0.2">
      <c r="A320" s="55" t="s">
        <v>77</v>
      </c>
      <c r="B320" s="105" t="s">
        <v>149</v>
      </c>
      <c r="C320" s="106"/>
      <c r="D320" s="36"/>
      <c r="E320" s="36"/>
      <c r="F320" s="36"/>
      <c r="G320" s="36"/>
      <c r="H320" s="71"/>
      <c r="I320" s="89"/>
      <c r="J320" s="36"/>
      <c r="K320" s="36"/>
    </row>
    <row r="321" spans="1:13" ht="12.75" customHeight="1" x14ac:dyDescent="0.2">
      <c r="A321" s="55">
        <v>53060</v>
      </c>
      <c r="B321" s="105" t="s">
        <v>150</v>
      </c>
      <c r="C321" s="106"/>
      <c r="D321" s="36"/>
      <c r="E321" s="36"/>
      <c r="F321" s="36"/>
      <c r="G321" s="36"/>
      <c r="H321" s="71"/>
      <c r="I321" s="89"/>
      <c r="J321" s="36"/>
      <c r="K321" s="36"/>
    </row>
    <row r="322" spans="1:13" ht="12.75" customHeight="1" x14ac:dyDescent="0.2">
      <c r="A322" s="43"/>
      <c r="B322" s="25">
        <v>3</v>
      </c>
      <c r="C322" s="29" t="s">
        <v>10</v>
      </c>
      <c r="D322" s="36">
        <f t="shared" ref="D322:J322" si="134">D323</f>
        <v>10000</v>
      </c>
      <c r="E322" s="36">
        <f t="shared" si="134"/>
        <v>10000</v>
      </c>
      <c r="F322" s="36">
        <f t="shared" si="134"/>
        <v>10000</v>
      </c>
      <c r="G322" s="36">
        <f t="shared" si="134"/>
        <v>1327.2280841462605</v>
      </c>
      <c r="H322" s="36">
        <f t="shared" si="134"/>
        <v>1327.23</v>
      </c>
      <c r="I322" s="87">
        <f t="shared" si="134"/>
        <v>1327.23</v>
      </c>
      <c r="J322" s="36">
        <f t="shared" si="134"/>
        <v>1327.23</v>
      </c>
      <c r="K322" s="36">
        <f>J322</f>
        <v>1327.23</v>
      </c>
    </row>
    <row r="323" spans="1:13" ht="12.75" customHeight="1" x14ac:dyDescent="0.2">
      <c r="A323" s="55"/>
      <c r="B323" s="25">
        <v>32</v>
      </c>
      <c r="C323" s="29" t="s">
        <v>28</v>
      </c>
      <c r="D323" s="36">
        <f t="shared" ref="D323:I323" si="135">D324</f>
        <v>10000</v>
      </c>
      <c r="E323" s="36">
        <f t="shared" si="135"/>
        <v>10000</v>
      </c>
      <c r="F323" s="36">
        <f t="shared" si="135"/>
        <v>10000</v>
      </c>
      <c r="G323" s="36">
        <f t="shared" si="135"/>
        <v>1327.2280841462605</v>
      </c>
      <c r="H323" s="36">
        <f t="shared" si="135"/>
        <v>1327.23</v>
      </c>
      <c r="I323" s="87">
        <f t="shared" si="135"/>
        <v>1327.23</v>
      </c>
      <c r="J323" s="36">
        <v>1327.23</v>
      </c>
      <c r="K323" s="36">
        <f>J323</f>
        <v>1327.23</v>
      </c>
    </row>
    <row r="324" spans="1:13" ht="12.75" hidden="1" customHeight="1" x14ac:dyDescent="0.2">
      <c r="A324" s="55"/>
      <c r="B324" s="25">
        <v>322</v>
      </c>
      <c r="C324" s="29" t="s">
        <v>12</v>
      </c>
      <c r="D324" s="36">
        <v>10000</v>
      </c>
      <c r="E324" s="36">
        <v>10000</v>
      </c>
      <c r="F324" s="36">
        <v>10000</v>
      </c>
      <c r="G324" s="36">
        <f>F324/7.5345</f>
        <v>1327.2280841462605</v>
      </c>
      <c r="H324" s="36">
        <v>1327.23</v>
      </c>
      <c r="I324" s="87">
        <v>1327.23</v>
      </c>
      <c r="J324" s="36"/>
      <c r="K324" s="36"/>
    </row>
    <row r="325" spans="1:13" x14ac:dyDescent="0.2">
      <c r="A325" s="55"/>
      <c r="B325" s="15"/>
      <c r="C325" s="16"/>
      <c r="D325" s="36"/>
      <c r="E325" s="36"/>
      <c r="F325" s="36"/>
      <c r="G325" s="36"/>
      <c r="H325" s="71"/>
      <c r="I325" s="89"/>
      <c r="J325" s="36"/>
      <c r="K325" s="36"/>
      <c r="L325" s="34"/>
      <c r="M325" s="34"/>
    </row>
    <row r="326" spans="1:13" ht="12.75" hidden="1" customHeight="1" x14ac:dyDescent="0.2">
      <c r="A326" s="55">
        <v>58300</v>
      </c>
      <c r="B326" s="105" t="s">
        <v>82</v>
      </c>
      <c r="C326" s="106"/>
      <c r="D326" s="36"/>
      <c r="E326" s="36"/>
      <c r="F326" s="36"/>
      <c r="G326" s="36"/>
      <c r="H326" s="71"/>
      <c r="I326" s="89"/>
      <c r="J326" s="36"/>
      <c r="K326" s="36"/>
    </row>
    <row r="327" spans="1:13" ht="12.75" hidden="1" customHeight="1" x14ac:dyDescent="0.2">
      <c r="A327" s="55" t="s">
        <v>65</v>
      </c>
      <c r="B327" s="105" t="s">
        <v>164</v>
      </c>
      <c r="C327" s="106"/>
      <c r="D327" s="36"/>
      <c r="E327" s="36"/>
      <c r="F327" s="36"/>
      <c r="G327" s="36"/>
      <c r="H327" s="71"/>
      <c r="I327" s="89"/>
      <c r="J327" s="36"/>
      <c r="K327" s="36"/>
    </row>
    <row r="328" spans="1:13" ht="12.75" hidden="1" customHeight="1" x14ac:dyDescent="0.2">
      <c r="A328" s="55"/>
      <c r="B328" s="25">
        <v>3</v>
      </c>
      <c r="C328" s="29" t="s">
        <v>10</v>
      </c>
      <c r="D328" s="36">
        <f t="shared" ref="D328:K328" si="136">D329+D333</f>
        <v>0</v>
      </c>
      <c r="E328" s="36">
        <f t="shared" si="136"/>
        <v>0</v>
      </c>
      <c r="F328" s="36">
        <f t="shared" si="136"/>
        <v>0</v>
      </c>
      <c r="G328" s="36">
        <f t="shared" si="136"/>
        <v>0</v>
      </c>
      <c r="H328" s="71">
        <f t="shared" si="136"/>
        <v>0</v>
      </c>
      <c r="I328" s="89">
        <f t="shared" ref="I328" si="137">I329+I333</f>
        <v>0</v>
      </c>
      <c r="J328" s="36">
        <f t="shared" si="136"/>
        <v>0</v>
      </c>
      <c r="K328" s="36">
        <f t="shared" si="136"/>
        <v>0</v>
      </c>
    </row>
    <row r="329" spans="1:13" ht="12.75" hidden="1" customHeight="1" x14ac:dyDescent="0.2">
      <c r="A329" s="55"/>
      <c r="B329" s="4">
        <v>31</v>
      </c>
      <c r="C329" s="4" t="s">
        <v>17</v>
      </c>
      <c r="D329" s="36">
        <f t="shared" ref="D329:I329" si="138">SUM(D330:D332)</f>
        <v>0</v>
      </c>
      <c r="E329" s="36">
        <f t="shared" si="138"/>
        <v>0</v>
      </c>
      <c r="F329" s="36">
        <f t="shared" si="138"/>
        <v>0</v>
      </c>
      <c r="G329" s="36">
        <f t="shared" si="138"/>
        <v>0</v>
      </c>
      <c r="H329" s="71">
        <f t="shared" si="138"/>
        <v>0</v>
      </c>
      <c r="I329" s="89">
        <f t="shared" si="138"/>
        <v>0</v>
      </c>
      <c r="J329" s="36">
        <v>0</v>
      </c>
      <c r="K329" s="36">
        <f>J329</f>
        <v>0</v>
      </c>
    </row>
    <row r="330" spans="1:13" ht="12.75" hidden="1" customHeight="1" x14ac:dyDescent="0.2">
      <c r="A330" s="55"/>
      <c r="B330" s="25">
        <v>311</v>
      </c>
      <c r="C330" s="18" t="s">
        <v>9</v>
      </c>
      <c r="D330" s="36">
        <v>0</v>
      </c>
      <c r="E330" s="36">
        <v>0</v>
      </c>
      <c r="F330" s="36">
        <v>0</v>
      </c>
      <c r="G330" s="36">
        <v>0</v>
      </c>
      <c r="H330" s="71">
        <v>0</v>
      </c>
      <c r="I330" s="89">
        <v>0</v>
      </c>
      <c r="J330" s="36"/>
      <c r="K330" s="36"/>
    </row>
    <row r="331" spans="1:13" ht="12.75" hidden="1" customHeight="1" x14ac:dyDescent="0.2">
      <c r="A331" s="55"/>
      <c r="B331" s="25">
        <v>312</v>
      </c>
      <c r="C331" s="18" t="s">
        <v>74</v>
      </c>
      <c r="D331" s="36">
        <v>0</v>
      </c>
      <c r="E331" s="36">
        <v>0</v>
      </c>
      <c r="F331" s="36">
        <v>0</v>
      </c>
      <c r="G331" s="36">
        <v>0</v>
      </c>
      <c r="H331" s="71">
        <v>0</v>
      </c>
      <c r="I331" s="89">
        <v>0</v>
      </c>
      <c r="J331" s="36"/>
      <c r="K331" s="36"/>
    </row>
    <row r="332" spans="1:13" ht="12.75" hidden="1" customHeight="1" x14ac:dyDescent="0.2">
      <c r="A332" s="55"/>
      <c r="B332" s="25">
        <v>313</v>
      </c>
      <c r="C332" s="18" t="s">
        <v>18</v>
      </c>
      <c r="D332" s="36">
        <v>0</v>
      </c>
      <c r="E332" s="36">
        <v>0</v>
      </c>
      <c r="F332" s="36">
        <v>0</v>
      </c>
      <c r="G332" s="36">
        <v>0</v>
      </c>
      <c r="H332" s="71">
        <v>0</v>
      </c>
      <c r="I332" s="89">
        <v>0</v>
      </c>
      <c r="J332" s="36"/>
      <c r="K332" s="36"/>
    </row>
    <row r="333" spans="1:13" ht="12.75" hidden="1" customHeight="1" x14ac:dyDescent="0.2">
      <c r="A333" s="55"/>
      <c r="B333" s="25">
        <v>32</v>
      </c>
      <c r="C333" s="18" t="s">
        <v>11</v>
      </c>
      <c r="D333" s="36">
        <f t="shared" ref="D333:I333" si="139">D334</f>
        <v>0</v>
      </c>
      <c r="E333" s="36">
        <f t="shared" si="139"/>
        <v>0</v>
      </c>
      <c r="F333" s="36">
        <f t="shared" si="139"/>
        <v>0</v>
      </c>
      <c r="G333" s="36">
        <f t="shared" si="139"/>
        <v>0</v>
      </c>
      <c r="H333" s="71">
        <f t="shared" si="139"/>
        <v>0</v>
      </c>
      <c r="I333" s="89">
        <f t="shared" si="139"/>
        <v>0</v>
      </c>
      <c r="J333" s="36">
        <v>0</v>
      </c>
      <c r="K333" s="36">
        <f>J333</f>
        <v>0</v>
      </c>
    </row>
    <row r="334" spans="1:13" ht="12.75" hidden="1" customHeight="1" x14ac:dyDescent="0.2">
      <c r="A334" s="55"/>
      <c r="B334" s="25">
        <v>321</v>
      </c>
      <c r="C334" s="18" t="s">
        <v>19</v>
      </c>
      <c r="D334" s="36">
        <v>0</v>
      </c>
      <c r="E334" s="36">
        <v>0</v>
      </c>
      <c r="F334" s="36">
        <v>0</v>
      </c>
      <c r="G334" s="36">
        <v>0</v>
      </c>
      <c r="H334" s="71">
        <v>0</v>
      </c>
      <c r="I334" s="89">
        <v>0</v>
      </c>
      <c r="J334" s="36"/>
      <c r="K334" s="36"/>
    </row>
    <row r="335" spans="1:13" ht="12.75" hidden="1" customHeight="1" x14ac:dyDescent="0.2">
      <c r="A335" s="55"/>
      <c r="B335" s="22"/>
      <c r="C335" s="31"/>
      <c r="D335" s="36"/>
      <c r="E335" s="36"/>
      <c r="F335" s="36"/>
      <c r="G335" s="36"/>
      <c r="H335" s="71"/>
      <c r="I335" s="89"/>
      <c r="J335" s="36"/>
      <c r="K335" s="36"/>
    </row>
    <row r="336" spans="1:13" ht="12.75" hidden="1" customHeight="1" x14ac:dyDescent="0.2">
      <c r="A336" s="55">
        <v>58300</v>
      </c>
      <c r="B336" s="105" t="s">
        <v>78</v>
      </c>
      <c r="C336" s="106"/>
      <c r="D336" s="36"/>
      <c r="E336" s="36"/>
      <c r="F336" s="36"/>
      <c r="G336" s="36"/>
      <c r="H336" s="71"/>
      <c r="I336" s="89"/>
      <c r="J336" s="36"/>
      <c r="K336" s="36"/>
    </row>
    <row r="337" spans="1:11" ht="12.75" hidden="1" customHeight="1" x14ac:dyDescent="0.2">
      <c r="A337" s="55" t="s">
        <v>65</v>
      </c>
      <c r="B337" s="105" t="s">
        <v>164</v>
      </c>
      <c r="C337" s="106"/>
      <c r="D337" s="36"/>
      <c r="E337" s="36"/>
      <c r="F337" s="36"/>
      <c r="G337" s="36"/>
      <c r="H337" s="71"/>
      <c r="I337" s="89"/>
      <c r="J337" s="36"/>
      <c r="K337" s="36"/>
    </row>
    <row r="338" spans="1:11" ht="12.75" hidden="1" customHeight="1" x14ac:dyDescent="0.2">
      <c r="A338" s="55"/>
      <c r="B338" s="25">
        <v>3</v>
      </c>
      <c r="C338" s="29" t="s">
        <v>10</v>
      </c>
      <c r="D338" s="36">
        <f t="shared" ref="D338:I338" si="140">D339+D153</f>
        <v>0</v>
      </c>
      <c r="E338" s="36">
        <f t="shared" si="140"/>
        <v>0</v>
      </c>
      <c r="F338" s="36">
        <f t="shared" si="140"/>
        <v>0</v>
      </c>
      <c r="G338" s="36">
        <f t="shared" si="140"/>
        <v>0</v>
      </c>
      <c r="H338" s="71">
        <f t="shared" si="140"/>
        <v>0</v>
      </c>
      <c r="I338" s="89">
        <f t="shared" si="140"/>
        <v>0</v>
      </c>
      <c r="J338" s="36"/>
      <c r="K338" s="36"/>
    </row>
    <row r="339" spans="1:11" ht="12.75" hidden="1" customHeight="1" x14ac:dyDescent="0.2">
      <c r="A339" s="55"/>
      <c r="B339" s="25">
        <v>32</v>
      </c>
      <c r="C339" s="18" t="s">
        <v>11</v>
      </c>
      <c r="D339" s="36">
        <f t="shared" ref="D339:I339" si="141">D340+D152</f>
        <v>0</v>
      </c>
      <c r="E339" s="36">
        <f t="shared" si="141"/>
        <v>0</v>
      </c>
      <c r="F339" s="36">
        <f t="shared" si="141"/>
        <v>0</v>
      </c>
      <c r="G339" s="36">
        <f t="shared" si="141"/>
        <v>0</v>
      </c>
      <c r="H339" s="71">
        <f t="shared" si="141"/>
        <v>0</v>
      </c>
      <c r="I339" s="89">
        <f t="shared" si="141"/>
        <v>0</v>
      </c>
      <c r="J339" s="36"/>
      <c r="K339" s="36">
        <f>J339</f>
        <v>0</v>
      </c>
    </row>
    <row r="340" spans="1:11" ht="12.75" hidden="1" customHeight="1" x14ac:dyDescent="0.2">
      <c r="A340" s="55"/>
      <c r="B340" s="22">
        <v>323</v>
      </c>
      <c r="C340" s="31" t="s">
        <v>22</v>
      </c>
      <c r="D340" s="36">
        <v>0</v>
      </c>
      <c r="E340" s="36">
        <v>0</v>
      </c>
      <c r="F340" s="36">
        <v>0</v>
      </c>
      <c r="G340" s="36">
        <v>0</v>
      </c>
      <c r="H340" s="71">
        <v>0</v>
      </c>
      <c r="I340" s="89">
        <v>0</v>
      </c>
      <c r="J340" s="36"/>
      <c r="K340" s="36"/>
    </row>
    <row r="341" spans="1:11" ht="12.75" hidden="1" customHeight="1" x14ac:dyDescent="0.2">
      <c r="A341" s="55">
        <v>58300</v>
      </c>
      <c r="B341" s="105" t="s">
        <v>78</v>
      </c>
      <c r="C341" s="106"/>
      <c r="D341" s="36"/>
      <c r="E341" s="36"/>
      <c r="F341" s="36"/>
      <c r="G341" s="36"/>
      <c r="H341" s="71"/>
      <c r="I341" s="89"/>
      <c r="J341" s="36"/>
      <c r="K341" s="36"/>
    </row>
    <row r="342" spans="1:11" ht="12.75" hidden="1" customHeight="1" x14ac:dyDescent="0.2">
      <c r="A342" s="55" t="s">
        <v>83</v>
      </c>
      <c r="B342" s="105" t="s">
        <v>165</v>
      </c>
      <c r="C342" s="106"/>
      <c r="D342" s="36"/>
      <c r="E342" s="36"/>
      <c r="F342" s="36"/>
      <c r="G342" s="36"/>
      <c r="H342" s="71"/>
      <c r="I342" s="89"/>
      <c r="J342" s="36"/>
      <c r="K342" s="36"/>
    </row>
    <row r="343" spans="1:11" ht="12.75" hidden="1" customHeight="1" x14ac:dyDescent="0.2">
      <c r="A343" s="55"/>
      <c r="B343" s="25">
        <v>3</v>
      </c>
      <c r="C343" s="29" t="s">
        <v>10</v>
      </c>
      <c r="D343" s="36">
        <f t="shared" ref="D343:I344" si="142">D344</f>
        <v>0</v>
      </c>
      <c r="E343" s="36">
        <f t="shared" si="142"/>
        <v>0</v>
      </c>
      <c r="F343" s="36">
        <f t="shared" si="142"/>
        <v>0</v>
      </c>
      <c r="G343" s="36">
        <f t="shared" si="142"/>
        <v>0</v>
      </c>
      <c r="H343" s="71">
        <f t="shared" si="142"/>
        <v>0</v>
      </c>
      <c r="I343" s="89">
        <f t="shared" si="142"/>
        <v>0</v>
      </c>
      <c r="J343" s="36"/>
      <c r="K343" s="36"/>
    </row>
    <row r="344" spans="1:11" ht="12.75" hidden="1" customHeight="1" x14ac:dyDescent="0.2">
      <c r="A344" s="55"/>
      <c r="B344" s="25">
        <v>32</v>
      </c>
      <c r="C344" s="18" t="s">
        <v>11</v>
      </c>
      <c r="D344" s="36">
        <f t="shared" si="142"/>
        <v>0</v>
      </c>
      <c r="E344" s="36">
        <f t="shared" si="142"/>
        <v>0</v>
      </c>
      <c r="F344" s="36">
        <f t="shared" si="142"/>
        <v>0</v>
      </c>
      <c r="G344" s="36">
        <f t="shared" si="142"/>
        <v>0</v>
      </c>
      <c r="H344" s="71">
        <f t="shared" si="142"/>
        <v>0</v>
      </c>
      <c r="I344" s="89">
        <f t="shared" si="142"/>
        <v>0</v>
      </c>
      <c r="J344" s="36"/>
      <c r="K344" s="36"/>
    </row>
    <row r="345" spans="1:11" ht="12.75" hidden="1" customHeight="1" x14ac:dyDescent="0.2">
      <c r="A345" s="55"/>
      <c r="B345" s="22">
        <v>323</v>
      </c>
      <c r="C345" s="31" t="s">
        <v>22</v>
      </c>
      <c r="D345" s="36">
        <v>0</v>
      </c>
      <c r="E345" s="36">
        <v>0</v>
      </c>
      <c r="F345" s="36">
        <v>0</v>
      </c>
      <c r="G345" s="36">
        <v>0</v>
      </c>
      <c r="H345" s="71">
        <v>0</v>
      </c>
      <c r="I345" s="89">
        <v>0</v>
      </c>
      <c r="J345" s="36"/>
      <c r="K345" s="36"/>
    </row>
    <row r="346" spans="1:11" ht="12.75" hidden="1" customHeight="1" x14ac:dyDescent="0.2">
      <c r="A346" s="55"/>
      <c r="B346" s="22"/>
      <c r="C346" s="31"/>
      <c r="D346" s="36"/>
      <c r="E346" s="36"/>
      <c r="F346" s="36"/>
      <c r="G346" s="36"/>
      <c r="H346" s="71"/>
      <c r="I346" s="89"/>
      <c r="J346" s="36"/>
      <c r="K346" s="36"/>
    </row>
    <row r="347" spans="1:11" ht="12.75" hidden="1" customHeight="1" x14ac:dyDescent="0.2">
      <c r="A347" s="55">
        <v>48006</v>
      </c>
      <c r="B347" s="105" t="s">
        <v>84</v>
      </c>
      <c r="C347" s="106"/>
      <c r="D347" s="36"/>
      <c r="E347" s="36"/>
      <c r="F347" s="36"/>
      <c r="G347" s="36"/>
      <c r="H347" s="71"/>
      <c r="I347" s="89"/>
      <c r="J347" s="36"/>
      <c r="K347" s="36"/>
    </row>
    <row r="348" spans="1:11" ht="12.75" hidden="1" customHeight="1" x14ac:dyDescent="0.2">
      <c r="A348" s="55" t="s">
        <v>79</v>
      </c>
      <c r="B348" s="105" t="s">
        <v>166</v>
      </c>
      <c r="C348" s="106"/>
      <c r="D348" s="36"/>
      <c r="E348" s="36"/>
      <c r="F348" s="36"/>
      <c r="G348" s="36"/>
      <c r="H348" s="71"/>
      <c r="I348" s="89"/>
      <c r="J348" s="36"/>
      <c r="K348" s="36"/>
    </row>
    <row r="349" spans="1:11" ht="12.75" hidden="1" customHeight="1" x14ac:dyDescent="0.2">
      <c r="A349" s="55"/>
      <c r="B349" s="25">
        <v>4</v>
      </c>
      <c r="C349" s="18" t="s">
        <v>15</v>
      </c>
      <c r="D349" s="36">
        <f t="shared" ref="D349:I350" si="143">D350</f>
        <v>0</v>
      </c>
      <c r="E349" s="36">
        <f t="shared" si="143"/>
        <v>0</v>
      </c>
      <c r="F349" s="36">
        <f t="shared" si="143"/>
        <v>0</v>
      </c>
      <c r="G349" s="36">
        <f t="shared" si="143"/>
        <v>0</v>
      </c>
      <c r="H349" s="71">
        <f t="shared" si="143"/>
        <v>0</v>
      </c>
      <c r="I349" s="89">
        <f t="shared" si="143"/>
        <v>0</v>
      </c>
      <c r="J349" s="36"/>
      <c r="K349" s="36"/>
    </row>
    <row r="350" spans="1:11" ht="12.75" hidden="1" customHeight="1" x14ac:dyDescent="0.2">
      <c r="A350" s="55"/>
      <c r="B350" s="25">
        <v>42</v>
      </c>
      <c r="C350" s="58" t="s">
        <v>26</v>
      </c>
      <c r="D350" s="36">
        <f t="shared" si="143"/>
        <v>0</v>
      </c>
      <c r="E350" s="36">
        <f t="shared" si="143"/>
        <v>0</v>
      </c>
      <c r="F350" s="36">
        <f t="shared" si="143"/>
        <v>0</v>
      </c>
      <c r="G350" s="36">
        <f t="shared" si="143"/>
        <v>0</v>
      </c>
      <c r="H350" s="71">
        <f t="shared" si="143"/>
        <v>0</v>
      </c>
      <c r="I350" s="89">
        <f t="shared" si="143"/>
        <v>0</v>
      </c>
      <c r="J350" s="36"/>
      <c r="K350" s="36"/>
    </row>
    <row r="351" spans="1:11" ht="12.75" hidden="1" customHeight="1" x14ac:dyDescent="0.2">
      <c r="A351" s="55"/>
      <c r="B351" s="25">
        <v>422</v>
      </c>
      <c r="C351" s="18" t="s">
        <v>27</v>
      </c>
      <c r="D351" s="36">
        <v>0</v>
      </c>
      <c r="E351" s="36">
        <v>0</v>
      </c>
      <c r="F351" s="36">
        <v>0</v>
      </c>
      <c r="G351" s="36">
        <v>0</v>
      </c>
      <c r="H351" s="71">
        <v>0</v>
      </c>
      <c r="I351" s="89">
        <v>0</v>
      </c>
      <c r="J351" s="36"/>
      <c r="K351" s="36"/>
    </row>
    <row r="352" spans="1:11" ht="12.75" hidden="1" customHeight="1" x14ac:dyDescent="0.2">
      <c r="A352" s="55"/>
      <c r="B352" s="22"/>
      <c r="C352" s="31"/>
      <c r="D352" s="36"/>
      <c r="E352" s="36"/>
      <c r="F352" s="36"/>
      <c r="G352" s="36"/>
      <c r="H352" s="71"/>
      <c r="I352" s="89"/>
      <c r="J352" s="36"/>
      <c r="K352" s="36"/>
    </row>
    <row r="353" spans="1:11" ht="12.75" hidden="1" customHeight="1" x14ac:dyDescent="0.2">
      <c r="A353" s="55">
        <v>58300</v>
      </c>
      <c r="B353" s="105" t="s">
        <v>78</v>
      </c>
      <c r="C353" s="106"/>
      <c r="D353" s="36"/>
      <c r="E353" s="36"/>
      <c r="F353" s="36"/>
      <c r="G353" s="36"/>
      <c r="H353" s="71"/>
      <c r="I353" s="89"/>
      <c r="J353" s="36"/>
      <c r="K353" s="36"/>
    </row>
    <row r="354" spans="1:11" ht="12.75" hidden="1" customHeight="1" x14ac:dyDescent="0.2">
      <c r="A354" s="55" t="s">
        <v>79</v>
      </c>
      <c r="B354" s="105" t="s">
        <v>166</v>
      </c>
      <c r="C354" s="106"/>
      <c r="D354" s="36"/>
      <c r="E354" s="36"/>
      <c r="F354" s="36"/>
      <c r="G354" s="36"/>
      <c r="H354" s="71"/>
      <c r="I354" s="89"/>
      <c r="J354" s="36"/>
      <c r="K354" s="36"/>
    </row>
    <row r="355" spans="1:11" ht="12.75" hidden="1" customHeight="1" x14ac:dyDescent="0.2">
      <c r="A355" s="55"/>
      <c r="B355" s="25">
        <v>4</v>
      </c>
      <c r="C355" s="18" t="s">
        <v>15</v>
      </c>
      <c r="D355" s="36">
        <f t="shared" ref="D355:I356" si="144">D356</f>
        <v>0</v>
      </c>
      <c r="E355" s="36">
        <f t="shared" si="144"/>
        <v>0</v>
      </c>
      <c r="F355" s="36">
        <f t="shared" si="144"/>
        <v>0</v>
      </c>
      <c r="G355" s="36">
        <f t="shared" si="144"/>
        <v>0</v>
      </c>
      <c r="H355" s="71">
        <f t="shared" si="144"/>
        <v>0</v>
      </c>
      <c r="I355" s="89">
        <f t="shared" si="144"/>
        <v>0</v>
      </c>
      <c r="J355" s="36"/>
      <c r="K355" s="36"/>
    </row>
    <row r="356" spans="1:11" ht="12.75" hidden="1" customHeight="1" x14ac:dyDescent="0.2">
      <c r="A356" s="55"/>
      <c r="B356" s="25">
        <v>42</v>
      </c>
      <c r="C356" s="58" t="s">
        <v>26</v>
      </c>
      <c r="D356" s="36">
        <f t="shared" si="144"/>
        <v>0</v>
      </c>
      <c r="E356" s="36">
        <f t="shared" si="144"/>
        <v>0</v>
      </c>
      <c r="F356" s="36">
        <f t="shared" si="144"/>
        <v>0</v>
      </c>
      <c r="G356" s="36">
        <f t="shared" si="144"/>
        <v>0</v>
      </c>
      <c r="H356" s="71">
        <f t="shared" si="144"/>
        <v>0</v>
      </c>
      <c r="I356" s="89">
        <f t="shared" si="144"/>
        <v>0</v>
      </c>
      <c r="J356" s="36"/>
      <c r="K356" s="36"/>
    </row>
    <row r="357" spans="1:11" ht="12.75" hidden="1" customHeight="1" x14ac:dyDescent="0.2">
      <c r="A357" s="55"/>
      <c r="B357" s="25">
        <v>422</v>
      </c>
      <c r="C357" s="18" t="s">
        <v>27</v>
      </c>
      <c r="D357" s="36">
        <v>0</v>
      </c>
      <c r="E357" s="36">
        <v>0</v>
      </c>
      <c r="F357" s="36">
        <v>0</v>
      </c>
      <c r="G357" s="36">
        <v>0</v>
      </c>
      <c r="H357" s="71">
        <v>0</v>
      </c>
      <c r="I357" s="89">
        <v>0</v>
      </c>
      <c r="J357" s="36"/>
      <c r="K357" s="36"/>
    </row>
    <row r="358" spans="1:11" ht="12.75" hidden="1" customHeight="1" x14ac:dyDescent="0.2">
      <c r="A358" s="55"/>
      <c r="B358" s="22"/>
      <c r="C358" s="31"/>
      <c r="D358" s="36"/>
      <c r="E358" s="36"/>
      <c r="F358" s="36"/>
      <c r="G358" s="36"/>
      <c r="H358" s="71"/>
      <c r="I358" s="89"/>
      <c r="J358" s="36"/>
      <c r="K358" s="36"/>
    </row>
    <row r="359" spans="1:11" s="5" customFormat="1" ht="12.75" customHeight="1" x14ac:dyDescent="0.2">
      <c r="A359" s="54">
        <v>2302</v>
      </c>
      <c r="B359" s="123" t="s">
        <v>137</v>
      </c>
      <c r="C359" s="124"/>
      <c r="D359" s="11"/>
      <c r="E359" s="11"/>
      <c r="F359" s="11"/>
      <c r="G359" s="11"/>
      <c r="H359" s="69"/>
      <c r="I359" s="90"/>
      <c r="J359" s="11"/>
      <c r="K359" s="11"/>
    </row>
    <row r="360" spans="1:11" ht="12.75" hidden="1" customHeight="1" x14ac:dyDescent="0.2">
      <c r="A360" s="55">
        <v>53082</v>
      </c>
      <c r="B360" s="105" t="s">
        <v>90</v>
      </c>
      <c r="C360" s="106"/>
      <c r="D360" s="36"/>
      <c r="E360" s="36"/>
      <c r="F360" s="36"/>
      <c r="G360" s="36"/>
      <c r="H360" s="71"/>
      <c r="I360" s="89"/>
      <c r="J360" s="36"/>
      <c r="K360" s="36"/>
    </row>
    <row r="361" spans="1:11" ht="12.75" hidden="1" customHeight="1" x14ac:dyDescent="0.2">
      <c r="A361" s="55" t="s">
        <v>101</v>
      </c>
      <c r="B361" s="105" t="s">
        <v>167</v>
      </c>
      <c r="C361" s="106"/>
      <c r="D361" s="36"/>
      <c r="E361" s="36"/>
      <c r="F361" s="36"/>
      <c r="G361" s="36"/>
      <c r="H361" s="71"/>
      <c r="I361" s="89"/>
      <c r="J361" s="36"/>
      <c r="K361" s="36"/>
    </row>
    <row r="362" spans="1:11" ht="12.75" hidden="1" customHeight="1" x14ac:dyDescent="0.2">
      <c r="A362" s="55"/>
      <c r="B362" s="25">
        <v>3</v>
      </c>
      <c r="C362" s="29" t="s">
        <v>10</v>
      </c>
      <c r="D362" s="36">
        <f t="shared" ref="D362:I362" si="145">D363</f>
        <v>4401</v>
      </c>
      <c r="E362" s="36">
        <f t="shared" si="145"/>
        <v>4401</v>
      </c>
      <c r="F362" s="36">
        <f t="shared" si="145"/>
        <v>0</v>
      </c>
      <c r="G362" s="36">
        <f t="shared" si="145"/>
        <v>0</v>
      </c>
      <c r="H362" s="71">
        <f t="shared" si="145"/>
        <v>0</v>
      </c>
      <c r="I362" s="89">
        <f t="shared" si="145"/>
        <v>0</v>
      </c>
      <c r="J362" s="36"/>
      <c r="K362" s="36"/>
    </row>
    <row r="363" spans="1:11" ht="12.75" hidden="1" customHeight="1" x14ac:dyDescent="0.2">
      <c r="A363" s="55"/>
      <c r="B363" s="25">
        <v>32</v>
      </c>
      <c r="C363" s="29" t="s">
        <v>28</v>
      </c>
      <c r="D363" s="36">
        <f t="shared" ref="D363:I363" si="146">D364+D365</f>
        <v>4401</v>
      </c>
      <c r="E363" s="36">
        <f t="shared" si="146"/>
        <v>4401</v>
      </c>
      <c r="F363" s="36">
        <f t="shared" si="146"/>
        <v>0</v>
      </c>
      <c r="G363" s="36">
        <f t="shared" si="146"/>
        <v>0</v>
      </c>
      <c r="H363" s="71">
        <f t="shared" si="146"/>
        <v>0</v>
      </c>
      <c r="I363" s="89">
        <f t="shared" si="146"/>
        <v>0</v>
      </c>
      <c r="J363" s="36"/>
      <c r="K363" s="36"/>
    </row>
    <row r="364" spans="1:11" ht="12.75" hidden="1" customHeight="1" x14ac:dyDescent="0.2">
      <c r="A364" s="55"/>
      <c r="B364" s="25">
        <v>322</v>
      </c>
      <c r="C364" s="29" t="s">
        <v>12</v>
      </c>
      <c r="D364" s="36">
        <v>3401</v>
      </c>
      <c r="E364" s="36">
        <v>3401</v>
      </c>
      <c r="F364" s="36"/>
      <c r="G364" s="36">
        <f t="shared" ref="G364:I365" si="147">F364/7.5345</f>
        <v>0</v>
      </c>
      <c r="H364" s="71">
        <f t="shared" si="147"/>
        <v>0</v>
      </c>
      <c r="I364" s="89">
        <f t="shared" si="147"/>
        <v>0</v>
      </c>
      <c r="J364" s="36"/>
      <c r="K364" s="36"/>
    </row>
    <row r="365" spans="1:11" ht="12.75" hidden="1" customHeight="1" x14ac:dyDescent="0.2">
      <c r="A365" s="55"/>
      <c r="B365" s="15">
        <v>329</v>
      </c>
      <c r="C365" s="16" t="s">
        <v>8</v>
      </c>
      <c r="D365" s="36">
        <v>1000</v>
      </c>
      <c r="E365" s="36">
        <v>1000</v>
      </c>
      <c r="F365" s="36"/>
      <c r="G365" s="36">
        <f t="shared" si="147"/>
        <v>0</v>
      </c>
      <c r="H365" s="71">
        <f t="shared" si="147"/>
        <v>0</v>
      </c>
      <c r="I365" s="89">
        <f t="shared" si="147"/>
        <v>0</v>
      </c>
      <c r="J365" s="36"/>
      <c r="K365" s="36"/>
    </row>
    <row r="366" spans="1:11" ht="12.75" hidden="1" customHeight="1" x14ac:dyDescent="0.2">
      <c r="A366" s="55"/>
      <c r="B366" s="25">
        <v>4</v>
      </c>
      <c r="C366" s="18" t="s">
        <v>15</v>
      </c>
      <c r="D366" s="36">
        <f t="shared" ref="D366:I366" si="148">D367</f>
        <v>10599</v>
      </c>
      <c r="E366" s="36">
        <f t="shared" si="148"/>
        <v>10599</v>
      </c>
      <c r="F366" s="36">
        <f t="shared" si="148"/>
        <v>0</v>
      </c>
      <c r="G366" s="36">
        <f t="shared" si="148"/>
        <v>0</v>
      </c>
      <c r="H366" s="71">
        <f t="shared" si="148"/>
        <v>0</v>
      </c>
      <c r="I366" s="89">
        <f t="shared" si="148"/>
        <v>0</v>
      </c>
      <c r="J366" s="36"/>
      <c r="K366" s="36"/>
    </row>
    <row r="367" spans="1:11" ht="12.75" hidden="1" customHeight="1" x14ac:dyDescent="0.2">
      <c r="A367" s="55"/>
      <c r="B367" s="25">
        <v>42</v>
      </c>
      <c r="C367" s="58" t="s">
        <v>26</v>
      </c>
      <c r="D367" s="36">
        <f t="shared" ref="D367:I367" si="149">D368+D369</f>
        <v>10599</v>
      </c>
      <c r="E367" s="36">
        <f t="shared" si="149"/>
        <v>10599</v>
      </c>
      <c r="F367" s="36">
        <f t="shared" si="149"/>
        <v>0</v>
      </c>
      <c r="G367" s="36">
        <f t="shared" si="149"/>
        <v>0</v>
      </c>
      <c r="H367" s="71">
        <f t="shared" si="149"/>
        <v>0</v>
      </c>
      <c r="I367" s="89">
        <f t="shared" si="149"/>
        <v>0</v>
      </c>
      <c r="J367" s="36"/>
      <c r="K367" s="36"/>
    </row>
    <row r="368" spans="1:11" ht="12.75" hidden="1" customHeight="1" x14ac:dyDescent="0.2">
      <c r="A368" s="55"/>
      <c r="B368" s="25">
        <v>422</v>
      </c>
      <c r="C368" s="18" t="s">
        <v>27</v>
      </c>
      <c r="D368" s="36">
        <v>10599</v>
      </c>
      <c r="E368" s="36">
        <v>10599</v>
      </c>
      <c r="F368" s="36"/>
      <c r="G368" s="36">
        <f>F368/7.5345</f>
        <v>0</v>
      </c>
      <c r="H368" s="71">
        <f>G368/7.5345</f>
        <v>0</v>
      </c>
      <c r="I368" s="89">
        <f>H368/7.5345</f>
        <v>0</v>
      </c>
      <c r="J368" s="36"/>
      <c r="K368" s="36"/>
    </row>
    <row r="369" spans="1:13" ht="12.75" hidden="1" customHeight="1" x14ac:dyDescent="0.2">
      <c r="A369" s="55"/>
      <c r="B369" s="22"/>
      <c r="C369" s="31"/>
      <c r="D369" s="36"/>
      <c r="E369" s="36"/>
      <c r="F369" s="36"/>
      <c r="G369" s="36"/>
      <c r="H369" s="71"/>
      <c r="I369" s="89"/>
      <c r="J369" s="36"/>
      <c r="K369" s="36"/>
    </row>
    <row r="370" spans="1:13" ht="12.75" customHeight="1" x14ac:dyDescent="0.2">
      <c r="A370" s="55" t="s">
        <v>105</v>
      </c>
      <c r="B370" s="105" t="s">
        <v>154</v>
      </c>
      <c r="C370" s="106"/>
      <c r="D370" s="36"/>
      <c r="E370" s="36"/>
      <c r="F370" s="36"/>
      <c r="G370" s="36"/>
      <c r="H370" s="71"/>
      <c r="I370" s="89"/>
      <c r="J370" s="36"/>
      <c r="K370" s="36"/>
    </row>
    <row r="371" spans="1:13" ht="12.75" customHeight="1" x14ac:dyDescent="0.2">
      <c r="A371" s="55">
        <v>11001</v>
      </c>
      <c r="B371" s="105" t="s">
        <v>123</v>
      </c>
      <c r="C371" s="106"/>
      <c r="D371" s="36"/>
      <c r="E371" s="36"/>
      <c r="F371" s="36"/>
      <c r="G371" s="36"/>
      <c r="H371" s="71"/>
      <c r="I371" s="89"/>
      <c r="J371" s="36"/>
      <c r="K371" s="36"/>
    </row>
    <row r="372" spans="1:13" ht="12.75" customHeight="1" x14ac:dyDescent="0.2">
      <c r="A372" s="43"/>
      <c r="B372" s="25">
        <v>3</v>
      </c>
      <c r="C372" s="29" t="s">
        <v>10</v>
      </c>
      <c r="D372" s="36"/>
      <c r="E372" s="36">
        <f t="shared" ref="E372:G372" si="150">E373</f>
        <v>5400</v>
      </c>
      <c r="F372" s="36">
        <f t="shared" si="150"/>
        <v>16003.279999999999</v>
      </c>
      <c r="G372" s="36">
        <f t="shared" si="150"/>
        <v>2124.0002654456166</v>
      </c>
      <c r="H372" s="36">
        <f>H376</f>
        <v>2124</v>
      </c>
      <c r="I372" s="87">
        <f>I376</f>
        <v>1168.2</v>
      </c>
      <c r="J372" s="36"/>
      <c r="K372" s="36"/>
    </row>
    <row r="373" spans="1:13" ht="12.75" customHeight="1" x14ac:dyDescent="0.2">
      <c r="A373" s="55"/>
      <c r="B373" s="4">
        <v>31</v>
      </c>
      <c r="C373" s="4" t="s">
        <v>17</v>
      </c>
      <c r="D373" s="36"/>
      <c r="E373" s="36">
        <f>SUM(E374:E375)</f>
        <v>5400</v>
      </c>
      <c r="F373" s="36">
        <f>SUM(F374:F375)</f>
        <v>16003.279999999999</v>
      </c>
      <c r="G373" s="36">
        <f>SUM(G374:G375)</f>
        <v>2124.0002654456166</v>
      </c>
      <c r="H373" s="36">
        <f>SUM(H374:H375)</f>
        <v>0</v>
      </c>
      <c r="I373" s="87">
        <f>SUM(I374:I375)</f>
        <v>0</v>
      </c>
      <c r="J373" s="36"/>
      <c r="K373" s="36"/>
    </row>
    <row r="374" spans="1:13" ht="12.75" hidden="1" customHeight="1" x14ac:dyDescent="0.2">
      <c r="A374" s="55"/>
      <c r="B374" s="25">
        <v>311</v>
      </c>
      <c r="C374" s="18" t="s">
        <v>9</v>
      </c>
      <c r="D374" s="36"/>
      <c r="E374" s="36">
        <v>4635.1899999999996</v>
      </c>
      <c r="F374" s="36">
        <v>13736.72</v>
      </c>
      <c r="G374" s="36">
        <f>F374/7.5345</f>
        <v>1823.1760568053619</v>
      </c>
      <c r="H374" s="36"/>
      <c r="I374" s="87"/>
      <c r="J374" s="36"/>
      <c r="K374" s="36"/>
    </row>
    <row r="375" spans="1:13" ht="12.75" hidden="1" customHeight="1" x14ac:dyDescent="0.2">
      <c r="A375" s="55"/>
      <c r="B375" s="25">
        <v>313</v>
      </c>
      <c r="C375" s="18" t="s">
        <v>18</v>
      </c>
      <c r="D375" s="36"/>
      <c r="E375" s="36">
        <v>764.81</v>
      </c>
      <c r="F375" s="36">
        <v>2266.56</v>
      </c>
      <c r="G375" s="36">
        <f>F375/7.5345</f>
        <v>300.82420864025482</v>
      </c>
      <c r="H375" s="36"/>
      <c r="I375" s="87"/>
      <c r="J375" s="36"/>
      <c r="K375" s="36"/>
    </row>
    <row r="376" spans="1:13" ht="12.75" customHeight="1" x14ac:dyDescent="0.2">
      <c r="A376" s="55"/>
      <c r="B376" s="25">
        <v>32</v>
      </c>
      <c r="C376" s="29" t="s">
        <v>28</v>
      </c>
      <c r="D376" s="36"/>
      <c r="E376" s="36"/>
      <c r="F376" s="36"/>
      <c r="G376" s="36"/>
      <c r="H376" s="36">
        <v>2124</v>
      </c>
      <c r="I376" s="87">
        <v>1168.2</v>
      </c>
      <c r="J376" s="36"/>
      <c r="K376" s="36"/>
    </row>
    <row r="377" spans="1:13" ht="12.75" customHeight="1" x14ac:dyDescent="0.2">
      <c r="A377" s="55" t="s">
        <v>183</v>
      </c>
      <c r="B377" s="105" t="s">
        <v>182</v>
      </c>
      <c r="C377" s="106"/>
      <c r="D377" s="36"/>
      <c r="E377" s="36"/>
      <c r="F377" s="36"/>
      <c r="G377" s="36"/>
      <c r="H377" s="36"/>
      <c r="I377" s="87"/>
      <c r="J377" s="36"/>
      <c r="K377" s="36"/>
    </row>
    <row r="378" spans="1:13" ht="12.75" customHeight="1" x14ac:dyDescent="0.2">
      <c r="A378" s="56" t="s">
        <v>116</v>
      </c>
      <c r="B378" s="112" t="s">
        <v>134</v>
      </c>
      <c r="C378" s="113"/>
      <c r="D378" s="36"/>
      <c r="E378" s="36"/>
      <c r="F378" s="36"/>
      <c r="G378" s="36"/>
      <c r="H378" s="66"/>
      <c r="I378" s="87"/>
      <c r="J378" s="36"/>
      <c r="K378" s="36"/>
      <c r="M378" s="23"/>
    </row>
    <row r="379" spans="1:13" ht="12.75" customHeight="1" x14ac:dyDescent="0.2">
      <c r="A379" s="55"/>
      <c r="B379" s="25">
        <v>3</v>
      </c>
      <c r="C379" s="29" t="s">
        <v>10</v>
      </c>
      <c r="D379" s="36"/>
      <c r="E379" s="36"/>
      <c r="F379" s="36"/>
      <c r="G379" s="36"/>
      <c r="H379" s="36">
        <f t="shared" ref="H379" si="151">H380</f>
        <v>27000</v>
      </c>
      <c r="I379" s="87">
        <f>I380</f>
        <v>27000</v>
      </c>
      <c r="J379" s="36"/>
      <c r="K379" s="36"/>
      <c r="M379" s="23"/>
    </row>
    <row r="380" spans="1:13" ht="12.75" customHeight="1" x14ac:dyDescent="0.2">
      <c r="A380" s="55"/>
      <c r="B380" s="25">
        <v>32</v>
      </c>
      <c r="C380" s="29" t="s">
        <v>28</v>
      </c>
      <c r="D380" s="36"/>
      <c r="E380" s="36"/>
      <c r="F380" s="36"/>
      <c r="G380" s="36"/>
      <c r="H380" s="36">
        <f>H381</f>
        <v>27000</v>
      </c>
      <c r="I380" s="87">
        <f>I381</f>
        <v>27000</v>
      </c>
      <c r="J380" s="36"/>
      <c r="K380" s="36"/>
    </row>
    <row r="381" spans="1:13" ht="12.75" hidden="1" customHeight="1" x14ac:dyDescent="0.2">
      <c r="A381" s="55"/>
      <c r="B381" s="25">
        <v>322</v>
      </c>
      <c r="C381" s="29" t="s">
        <v>12</v>
      </c>
      <c r="D381" s="36"/>
      <c r="E381" s="36"/>
      <c r="F381" s="36"/>
      <c r="G381" s="36"/>
      <c r="H381" s="36">
        <v>27000</v>
      </c>
      <c r="I381" s="87">
        <v>27000</v>
      </c>
      <c r="J381" s="36"/>
      <c r="K381" s="36"/>
    </row>
    <row r="382" spans="1:13" ht="12.75" customHeight="1" x14ac:dyDescent="0.2">
      <c r="A382" s="55" t="s">
        <v>184</v>
      </c>
      <c r="B382" s="105" t="s">
        <v>185</v>
      </c>
      <c r="C382" s="106"/>
      <c r="D382" s="36"/>
      <c r="E382" s="36"/>
      <c r="F382" s="36"/>
      <c r="G382" s="36"/>
      <c r="H382" s="36"/>
      <c r="I382" s="87"/>
      <c r="J382" s="36"/>
      <c r="K382" s="36"/>
    </row>
    <row r="383" spans="1:13" ht="12.75" customHeight="1" x14ac:dyDescent="0.2">
      <c r="A383" s="56" t="s">
        <v>116</v>
      </c>
      <c r="B383" s="112" t="s">
        <v>134</v>
      </c>
      <c r="C383" s="113"/>
      <c r="D383" s="36"/>
      <c r="E383" s="36"/>
      <c r="F383" s="36"/>
      <c r="G383" s="36"/>
      <c r="H383" s="66"/>
      <c r="I383" s="87"/>
      <c r="J383" s="36"/>
      <c r="K383" s="36"/>
      <c r="M383" s="23"/>
    </row>
    <row r="384" spans="1:13" ht="12.75" customHeight="1" x14ac:dyDescent="0.2">
      <c r="A384" s="55"/>
      <c r="B384" s="25">
        <v>3</v>
      </c>
      <c r="C384" s="29" t="s">
        <v>10</v>
      </c>
      <c r="D384" s="36"/>
      <c r="E384" s="36"/>
      <c r="F384" s="36"/>
      <c r="G384" s="36"/>
      <c r="H384" s="36">
        <f t="shared" ref="H384:I384" si="152">H385</f>
        <v>298.82</v>
      </c>
      <c r="I384" s="87">
        <f t="shared" si="152"/>
        <v>298.82</v>
      </c>
      <c r="J384" s="36"/>
      <c r="K384" s="36"/>
      <c r="M384" s="23"/>
    </row>
    <row r="385" spans="1:14" ht="12.75" customHeight="1" x14ac:dyDescent="0.2">
      <c r="A385" s="55"/>
      <c r="B385" s="25">
        <v>38</v>
      </c>
      <c r="C385" s="29" t="s">
        <v>186</v>
      </c>
      <c r="D385" s="36"/>
      <c r="E385" s="36"/>
      <c r="F385" s="36"/>
      <c r="G385" s="36"/>
      <c r="H385" s="36">
        <f>H386</f>
        <v>298.82</v>
      </c>
      <c r="I385" s="87">
        <f>I386</f>
        <v>298.82</v>
      </c>
      <c r="J385" s="36"/>
      <c r="K385" s="36"/>
    </row>
    <row r="386" spans="1:14" ht="12.75" hidden="1" customHeight="1" x14ac:dyDescent="0.2">
      <c r="A386" s="55"/>
      <c r="B386" s="25">
        <v>381</v>
      </c>
      <c r="C386" s="29" t="s">
        <v>187</v>
      </c>
      <c r="D386" s="36"/>
      <c r="E386" s="36"/>
      <c r="F386" s="36"/>
      <c r="G386" s="36"/>
      <c r="H386" s="36">
        <v>298.82</v>
      </c>
      <c r="I386" s="87">
        <v>298.82</v>
      </c>
      <c r="J386" s="36"/>
      <c r="K386" s="36"/>
    </row>
    <row r="387" spans="1:14" ht="12.75" customHeight="1" x14ac:dyDescent="0.2">
      <c r="A387" s="55"/>
      <c r="B387" s="22"/>
      <c r="C387" s="28"/>
      <c r="D387" s="36"/>
      <c r="E387" s="36"/>
      <c r="F387" s="36"/>
      <c r="G387" s="36"/>
      <c r="H387" s="71"/>
      <c r="I387" s="89"/>
      <c r="J387" s="36"/>
      <c r="K387" s="36"/>
    </row>
    <row r="388" spans="1:14" ht="12.75" hidden="1" customHeight="1" x14ac:dyDescent="0.2">
      <c r="A388" s="55" t="s">
        <v>88</v>
      </c>
      <c r="B388" s="105" t="s">
        <v>168</v>
      </c>
      <c r="C388" s="106"/>
      <c r="D388" s="36"/>
      <c r="E388" s="36"/>
      <c r="F388" s="36"/>
      <c r="G388" s="36"/>
      <c r="H388" s="71"/>
      <c r="I388" s="89"/>
      <c r="J388" s="36"/>
      <c r="K388" s="36"/>
    </row>
    <row r="389" spans="1:14" ht="12.75" hidden="1" customHeight="1" x14ac:dyDescent="0.2">
      <c r="A389" s="55"/>
      <c r="B389" s="25">
        <v>3</v>
      </c>
      <c r="C389" s="29" t="s">
        <v>10</v>
      </c>
      <c r="D389" s="36">
        <f t="shared" ref="D389:J389" si="153">D390</f>
        <v>0</v>
      </c>
      <c r="E389" s="36">
        <f t="shared" si="153"/>
        <v>0</v>
      </c>
      <c r="F389" s="36">
        <f t="shared" si="153"/>
        <v>0</v>
      </c>
      <c r="G389" s="36">
        <f t="shared" si="153"/>
        <v>0</v>
      </c>
      <c r="H389" s="71">
        <f t="shared" si="153"/>
        <v>0</v>
      </c>
      <c r="I389" s="89">
        <f t="shared" si="153"/>
        <v>0</v>
      </c>
      <c r="J389" s="36">
        <f t="shared" si="153"/>
        <v>0</v>
      </c>
      <c r="K389" s="36">
        <f>J389</f>
        <v>0</v>
      </c>
    </row>
    <row r="390" spans="1:14" ht="12.75" hidden="1" customHeight="1" x14ac:dyDescent="0.2">
      <c r="A390" s="55"/>
      <c r="B390" s="15">
        <v>37</v>
      </c>
      <c r="C390" s="29" t="s">
        <v>66</v>
      </c>
      <c r="D390" s="36">
        <f t="shared" ref="D390:I390" si="154">D391</f>
        <v>0</v>
      </c>
      <c r="E390" s="36">
        <f t="shared" si="154"/>
        <v>0</v>
      </c>
      <c r="F390" s="36">
        <f t="shared" si="154"/>
        <v>0</v>
      </c>
      <c r="G390" s="36">
        <f t="shared" si="154"/>
        <v>0</v>
      </c>
      <c r="H390" s="71">
        <f t="shared" si="154"/>
        <v>0</v>
      </c>
      <c r="I390" s="89">
        <f t="shared" si="154"/>
        <v>0</v>
      </c>
      <c r="J390" s="36">
        <v>0</v>
      </c>
      <c r="K390" s="36">
        <f>J390</f>
        <v>0</v>
      </c>
    </row>
    <row r="391" spans="1:14" ht="12.75" hidden="1" customHeight="1" x14ac:dyDescent="0.2">
      <c r="A391" s="55"/>
      <c r="B391" s="15">
        <v>372</v>
      </c>
      <c r="C391" s="29" t="s">
        <v>24</v>
      </c>
      <c r="D391" s="36">
        <v>0</v>
      </c>
      <c r="E391" s="36">
        <v>0</v>
      </c>
      <c r="F391" s="36">
        <v>0</v>
      </c>
      <c r="G391" s="36">
        <v>0</v>
      </c>
      <c r="H391" s="71">
        <v>0</v>
      </c>
      <c r="I391" s="89">
        <v>0</v>
      </c>
      <c r="J391" s="36"/>
      <c r="K391" s="36"/>
    </row>
    <row r="392" spans="1:14" ht="12.75" hidden="1" customHeight="1" x14ac:dyDescent="0.2">
      <c r="A392" s="55"/>
      <c r="B392" s="15"/>
      <c r="C392" s="31"/>
      <c r="D392" s="36"/>
      <c r="E392" s="36"/>
      <c r="F392" s="36"/>
      <c r="G392" s="36"/>
      <c r="H392" s="71"/>
      <c r="I392" s="89"/>
      <c r="J392" s="36"/>
      <c r="K392" s="36"/>
    </row>
    <row r="393" spans="1:14" s="5" customFormat="1" ht="12.75" customHeight="1" x14ac:dyDescent="0.2">
      <c r="A393" s="54">
        <v>2401</v>
      </c>
      <c r="B393" s="101" t="s">
        <v>155</v>
      </c>
      <c r="C393" s="102"/>
      <c r="D393" s="11"/>
      <c r="E393" s="11"/>
      <c r="F393" s="11"/>
      <c r="G393" s="11"/>
      <c r="H393" s="69"/>
      <c r="I393" s="90"/>
      <c r="J393" s="11"/>
      <c r="K393" s="11"/>
    </row>
    <row r="394" spans="1:14" ht="12.75" customHeight="1" x14ac:dyDescent="0.2">
      <c r="A394" s="55" t="s">
        <v>153</v>
      </c>
      <c r="B394" s="103" t="s">
        <v>156</v>
      </c>
      <c r="C394" s="104"/>
      <c r="D394" s="36"/>
      <c r="E394" s="36"/>
      <c r="F394" s="36"/>
      <c r="G394" s="36"/>
      <c r="H394" s="71"/>
      <c r="I394" s="89"/>
      <c r="J394" s="36"/>
      <c r="K394" s="36"/>
    </row>
    <row r="395" spans="1:14" ht="12.75" customHeight="1" x14ac:dyDescent="0.2">
      <c r="A395" s="55">
        <v>48005</v>
      </c>
      <c r="B395" s="105" t="s">
        <v>131</v>
      </c>
      <c r="C395" s="106"/>
      <c r="D395" s="36"/>
      <c r="E395" s="36"/>
      <c r="F395" s="36"/>
      <c r="G395" s="36"/>
      <c r="H395" s="71"/>
      <c r="I395" s="89"/>
      <c r="J395" s="36"/>
      <c r="K395" s="36"/>
    </row>
    <row r="396" spans="1:14" ht="12.75" customHeight="1" x14ac:dyDescent="0.2">
      <c r="A396" s="43"/>
      <c r="B396" s="25">
        <v>3</v>
      </c>
      <c r="C396" s="29" t="s">
        <v>10</v>
      </c>
      <c r="D396" s="36">
        <f t="shared" ref="D396:I397" si="155">D397</f>
        <v>0</v>
      </c>
      <c r="E396" s="36">
        <f t="shared" si="155"/>
        <v>40000</v>
      </c>
      <c r="F396" s="36">
        <f t="shared" si="155"/>
        <v>602760</v>
      </c>
      <c r="G396" s="36">
        <f t="shared" si="155"/>
        <v>80000</v>
      </c>
      <c r="H396" s="36">
        <f t="shared" si="155"/>
        <v>82412.5</v>
      </c>
      <c r="I396" s="87">
        <f t="shared" si="155"/>
        <v>86061.119999999995</v>
      </c>
      <c r="J396" s="36"/>
      <c r="K396" s="36"/>
      <c r="M396" s="132"/>
      <c r="N396" s="132"/>
    </row>
    <row r="397" spans="1:14" ht="12.75" customHeight="1" x14ac:dyDescent="0.2">
      <c r="A397" s="55"/>
      <c r="B397" s="25">
        <v>32</v>
      </c>
      <c r="C397" s="18" t="s">
        <v>11</v>
      </c>
      <c r="D397" s="36">
        <f t="shared" si="155"/>
        <v>0</v>
      </c>
      <c r="E397" s="36">
        <f t="shared" si="155"/>
        <v>40000</v>
      </c>
      <c r="F397" s="36">
        <f t="shared" si="155"/>
        <v>602760</v>
      </c>
      <c r="G397" s="36">
        <f t="shared" si="155"/>
        <v>80000</v>
      </c>
      <c r="H397" s="36">
        <f t="shared" si="155"/>
        <v>82412.5</v>
      </c>
      <c r="I397" s="87">
        <f t="shared" si="155"/>
        <v>86061.119999999995</v>
      </c>
      <c r="J397" s="36"/>
      <c r="K397" s="36"/>
    </row>
    <row r="398" spans="1:14" ht="12.75" hidden="1" customHeight="1" x14ac:dyDescent="0.2">
      <c r="A398" s="55"/>
      <c r="B398" s="22">
        <v>323</v>
      </c>
      <c r="C398" s="31" t="s">
        <v>22</v>
      </c>
      <c r="D398" s="36">
        <v>0</v>
      </c>
      <c r="E398" s="36">
        <v>40000</v>
      </c>
      <c r="F398" s="36">
        <v>602760</v>
      </c>
      <c r="G398" s="36">
        <f>F398/7.5345</f>
        <v>80000</v>
      </c>
      <c r="H398" s="36">
        <v>82412.5</v>
      </c>
      <c r="I398" s="87">
        <v>86061.119999999995</v>
      </c>
      <c r="J398" s="36"/>
      <c r="K398" s="36"/>
    </row>
    <row r="399" spans="1:14" ht="12.75" customHeight="1" x14ac:dyDescent="0.2">
      <c r="A399" s="55"/>
      <c r="B399" s="22"/>
      <c r="C399" s="31"/>
      <c r="D399" s="36"/>
      <c r="E399" s="36"/>
      <c r="F399" s="36"/>
      <c r="G399" s="36"/>
      <c r="H399" s="36"/>
      <c r="I399" s="87"/>
      <c r="J399" s="36"/>
      <c r="K399" s="36"/>
    </row>
    <row r="400" spans="1:14" s="5" customFormat="1" ht="13.5" customHeight="1" x14ac:dyDescent="0.2">
      <c r="A400" s="54">
        <v>2403</v>
      </c>
      <c r="B400" s="101" t="s">
        <v>189</v>
      </c>
      <c r="C400" s="102"/>
      <c r="D400" s="11"/>
      <c r="E400" s="11"/>
      <c r="F400" s="11"/>
      <c r="G400" s="11"/>
      <c r="H400" s="69"/>
      <c r="I400" s="90"/>
      <c r="J400" s="11"/>
      <c r="K400" s="11"/>
    </row>
    <row r="401" spans="1:11" ht="13.5" customHeight="1" x14ac:dyDescent="0.2">
      <c r="A401" s="55" t="s">
        <v>190</v>
      </c>
      <c r="B401" s="103" t="s">
        <v>191</v>
      </c>
      <c r="C401" s="104"/>
      <c r="D401" s="36"/>
      <c r="E401" s="36"/>
      <c r="F401" s="36"/>
      <c r="G401" s="36"/>
      <c r="H401" s="71"/>
      <c r="I401" s="89"/>
      <c r="J401" s="36"/>
      <c r="K401" s="36"/>
    </row>
    <row r="402" spans="1:11" ht="13.5" customHeight="1" x14ac:dyDescent="0.2">
      <c r="A402" s="55">
        <v>48005</v>
      </c>
      <c r="B402" s="105" t="s">
        <v>192</v>
      </c>
      <c r="C402" s="106"/>
      <c r="D402" s="36"/>
      <c r="E402" s="36"/>
      <c r="F402" s="36"/>
      <c r="G402" s="36"/>
      <c r="H402" s="71"/>
      <c r="I402" s="89"/>
      <c r="J402" s="36"/>
      <c r="K402" s="36"/>
    </row>
    <row r="403" spans="1:11" ht="13.5" customHeight="1" x14ac:dyDescent="0.2">
      <c r="A403" s="43"/>
      <c r="B403" s="25">
        <v>4</v>
      </c>
      <c r="C403" s="18" t="s">
        <v>15</v>
      </c>
      <c r="D403" s="36">
        <f t="shared" ref="D403:K403" si="156">D404</f>
        <v>0</v>
      </c>
      <c r="E403" s="36">
        <f t="shared" si="156"/>
        <v>0</v>
      </c>
      <c r="F403" s="36">
        <f t="shared" si="156"/>
        <v>0</v>
      </c>
      <c r="G403" s="36">
        <f t="shared" si="156"/>
        <v>0</v>
      </c>
      <c r="H403" s="36">
        <f t="shared" si="156"/>
        <v>3000</v>
      </c>
      <c r="I403" s="87">
        <f t="shared" si="156"/>
        <v>3375</v>
      </c>
      <c r="J403" s="36">
        <f t="shared" si="156"/>
        <v>2654.46</v>
      </c>
      <c r="K403" s="36">
        <f t="shared" si="156"/>
        <v>2654.46</v>
      </c>
    </row>
    <row r="404" spans="1:11" ht="13.5" customHeight="1" x14ac:dyDescent="0.2">
      <c r="A404" s="55"/>
      <c r="B404" s="25">
        <v>45</v>
      </c>
      <c r="C404" s="18" t="s">
        <v>193</v>
      </c>
      <c r="D404" s="36">
        <f t="shared" ref="D404:I404" si="157">D405</f>
        <v>0</v>
      </c>
      <c r="E404" s="36">
        <f t="shared" si="157"/>
        <v>0</v>
      </c>
      <c r="F404" s="36">
        <f t="shared" si="157"/>
        <v>0</v>
      </c>
      <c r="G404" s="36">
        <f t="shared" si="157"/>
        <v>0</v>
      </c>
      <c r="H404" s="36">
        <f t="shared" si="157"/>
        <v>3000</v>
      </c>
      <c r="I404" s="87">
        <f t="shared" si="157"/>
        <v>3375</v>
      </c>
      <c r="J404" s="36">
        <v>2654.46</v>
      </c>
      <c r="K404" s="36">
        <f>J404</f>
        <v>2654.46</v>
      </c>
    </row>
    <row r="405" spans="1:11" ht="12.75" hidden="1" customHeight="1" x14ac:dyDescent="0.2">
      <c r="A405" s="55"/>
      <c r="B405" s="22">
        <v>451</v>
      </c>
      <c r="C405" s="18" t="s">
        <v>194</v>
      </c>
      <c r="D405" s="36"/>
      <c r="E405" s="36"/>
      <c r="F405" s="36"/>
      <c r="G405" s="36"/>
      <c r="H405" s="36">
        <v>3000</v>
      </c>
      <c r="I405" s="87">
        <v>3375</v>
      </c>
      <c r="J405" s="36"/>
      <c r="K405" s="36"/>
    </row>
    <row r="406" spans="1:11" ht="12.75" customHeight="1" x14ac:dyDescent="0.2">
      <c r="A406" s="55"/>
      <c r="B406" s="22"/>
      <c r="C406" s="31"/>
      <c r="D406" s="36"/>
      <c r="E406" s="36"/>
      <c r="F406" s="36"/>
      <c r="G406" s="36"/>
      <c r="H406" s="71"/>
      <c r="I406" s="89"/>
      <c r="J406" s="36"/>
      <c r="K406" s="36"/>
    </row>
    <row r="407" spans="1:11" ht="12.75" hidden="1" customHeight="1" x14ac:dyDescent="0.2">
      <c r="A407" s="55">
        <v>32300</v>
      </c>
      <c r="B407" s="105" t="s">
        <v>44</v>
      </c>
      <c r="C407" s="106"/>
      <c r="D407" s="36"/>
      <c r="E407" s="36"/>
      <c r="F407" s="36"/>
      <c r="G407" s="36"/>
      <c r="H407" s="71"/>
      <c r="I407" s="89"/>
      <c r="J407" s="36"/>
      <c r="K407" s="36"/>
    </row>
    <row r="408" spans="1:11" ht="12.75" hidden="1" customHeight="1" x14ac:dyDescent="0.2">
      <c r="A408" s="55"/>
      <c r="B408" s="105" t="s">
        <v>169</v>
      </c>
      <c r="C408" s="106"/>
      <c r="D408" s="36"/>
      <c r="E408" s="36"/>
      <c r="F408" s="36"/>
      <c r="G408" s="36"/>
      <c r="H408" s="71"/>
      <c r="I408" s="89"/>
      <c r="J408" s="36"/>
      <c r="K408" s="36"/>
    </row>
    <row r="409" spans="1:11" ht="12.75" hidden="1" customHeight="1" x14ac:dyDescent="0.2">
      <c r="A409" s="55"/>
      <c r="B409" s="25">
        <v>4</v>
      </c>
      <c r="C409" s="18" t="s">
        <v>15</v>
      </c>
      <c r="D409" s="36">
        <f t="shared" ref="D409:K409" si="158">D410</f>
        <v>17000</v>
      </c>
      <c r="E409" s="36">
        <f t="shared" si="158"/>
        <v>17000</v>
      </c>
      <c r="F409" s="36">
        <f t="shared" si="158"/>
        <v>0</v>
      </c>
      <c r="G409" s="36">
        <f t="shared" si="158"/>
        <v>0</v>
      </c>
      <c r="H409" s="71">
        <f t="shared" si="158"/>
        <v>0</v>
      </c>
      <c r="I409" s="89">
        <f t="shared" si="158"/>
        <v>0</v>
      </c>
      <c r="J409" s="36">
        <f t="shared" si="158"/>
        <v>0</v>
      </c>
      <c r="K409" s="36">
        <f t="shared" si="158"/>
        <v>0</v>
      </c>
    </row>
    <row r="410" spans="1:11" ht="12.75" hidden="1" customHeight="1" x14ac:dyDescent="0.2">
      <c r="A410" s="55"/>
      <c r="B410" s="25">
        <v>42</v>
      </c>
      <c r="C410" s="58" t="s">
        <v>26</v>
      </c>
      <c r="D410" s="36">
        <f t="shared" ref="D410:I410" si="159">SUM(D411:D412)</f>
        <v>17000</v>
      </c>
      <c r="E410" s="36">
        <f t="shared" si="159"/>
        <v>17000</v>
      </c>
      <c r="F410" s="36">
        <f t="shared" si="159"/>
        <v>0</v>
      </c>
      <c r="G410" s="36">
        <f t="shared" si="159"/>
        <v>0</v>
      </c>
      <c r="H410" s="71">
        <f t="shared" si="159"/>
        <v>0</v>
      </c>
      <c r="I410" s="89">
        <f t="shared" si="159"/>
        <v>0</v>
      </c>
      <c r="J410" s="36"/>
      <c r="K410" s="36">
        <f>J410</f>
        <v>0</v>
      </c>
    </row>
    <row r="411" spans="1:11" hidden="1" x14ac:dyDescent="0.2">
      <c r="A411" s="55" t="s">
        <v>75</v>
      </c>
      <c r="B411" s="25">
        <v>422</v>
      </c>
      <c r="C411" s="18" t="s">
        <v>27</v>
      </c>
      <c r="D411" s="36">
        <v>15000</v>
      </c>
      <c r="E411" s="36">
        <v>15000</v>
      </c>
      <c r="F411" s="36"/>
      <c r="G411" s="36">
        <f t="shared" ref="G411:I412" si="160">F411/7.5345</f>
        <v>0</v>
      </c>
      <c r="H411" s="71">
        <f t="shared" si="160"/>
        <v>0</v>
      </c>
      <c r="I411" s="89">
        <f t="shared" si="160"/>
        <v>0</v>
      </c>
      <c r="J411" s="36"/>
      <c r="K411" s="36"/>
    </row>
    <row r="412" spans="1:11" ht="13.5" hidden="1" customHeight="1" x14ac:dyDescent="0.2">
      <c r="A412" s="55" t="s">
        <v>76</v>
      </c>
      <c r="B412" s="25">
        <v>424</v>
      </c>
      <c r="C412" s="18" t="s">
        <v>14</v>
      </c>
      <c r="D412" s="36">
        <v>2000</v>
      </c>
      <c r="E412" s="36">
        <v>2000</v>
      </c>
      <c r="F412" s="36"/>
      <c r="G412" s="36">
        <f t="shared" si="160"/>
        <v>0</v>
      </c>
      <c r="H412" s="71">
        <f t="shared" si="160"/>
        <v>0</v>
      </c>
      <c r="I412" s="89">
        <f t="shared" si="160"/>
        <v>0</v>
      </c>
      <c r="J412" s="36"/>
      <c r="K412" s="36"/>
    </row>
    <row r="413" spans="1:11" ht="13.5" hidden="1" customHeight="1" x14ac:dyDescent="0.2">
      <c r="A413" s="55"/>
      <c r="B413" s="22"/>
      <c r="C413" s="18"/>
      <c r="D413" s="36"/>
      <c r="E413" s="36"/>
      <c r="F413" s="36"/>
      <c r="G413" s="36"/>
      <c r="H413" s="71"/>
      <c r="I413" s="89"/>
      <c r="J413" s="36"/>
      <c r="K413" s="36"/>
    </row>
    <row r="414" spans="1:11" ht="13.5" hidden="1" customHeight="1" x14ac:dyDescent="0.2">
      <c r="A414" s="55">
        <v>55431</v>
      </c>
      <c r="B414" s="105" t="s">
        <v>85</v>
      </c>
      <c r="C414" s="106"/>
      <c r="D414" s="36"/>
      <c r="E414" s="36"/>
      <c r="F414" s="36"/>
      <c r="G414" s="36"/>
      <c r="H414" s="71"/>
      <c r="I414" s="89"/>
      <c r="J414" s="36"/>
      <c r="K414" s="36"/>
    </row>
    <row r="415" spans="1:11" ht="13.5" hidden="1" customHeight="1" x14ac:dyDescent="0.2">
      <c r="A415" s="55" t="s">
        <v>76</v>
      </c>
      <c r="B415" s="105" t="s">
        <v>170</v>
      </c>
      <c r="C415" s="106"/>
      <c r="D415" s="36"/>
      <c r="E415" s="36"/>
      <c r="F415" s="36"/>
      <c r="G415" s="36"/>
      <c r="H415" s="71"/>
      <c r="I415" s="89"/>
      <c r="J415" s="36"/>
      <c r="K415" s="36"/>
    </row>
    <row r="416" spans="1:11" ht="13.5" hidden="1" customHeight="1" x14ac:dyDescent="0.2">
      <c r="A416" s="55"/>
      <c r="B416" s="25">
        <v>4</v>
      </c>
      <c r="C416" s="18" t="s">
        <v>15</v>
      </c>
      <c r="D416" s="36">
        <f t="shared" ref="D416:K416" si="161">D417</f>
        <v>0</v>
      </c>
      <c r="E416" s="36">
        <f t="shared" si="161"/>
        <v>0</v>
      </c>
      <c r="F416" s="36">
        <f t="shared" si="161"/>
        <v>0</v>
      </c>
      <c r="G416" s="36">
        <f t="shared" si="161"/>
        <v>0</v>
      </c>
      <c r="H416" s="71">
        <f t="shared" si="161"/>
        <v>0</v>
      </c>
      <c r="I416" s="89">
        <f t="shared" si="161"/>
        <v>0</v>
      </c>
      <c r="J416" s="36">
        <f t="shared" si="161"/>
        <v>0</v>
      </c>
      <c r="K416" s="36">
        <f t="shared" si="161"/>
        <v>0</v>
      </c>
    </row>
    <row r="417" spans="1:11" ht="13.5" hidden="1" customHeight="1" x14ac:dyDescent="0.2">
      <c r="A417" s="55"/>
      <c r="B417" s="25">
        <v>42</v>
      </c>
      <c r="C417" s="58" t="s">
        <v>26</v>
      </c>
      <c r="D417" s="36">
        <f t="shared" ref="D417:I417" si="162">D418</f>
        <v>0</v>
      </c>
      <c r="E417" s="36">
        <f t="shared" si="162"/>
        <v>0</v>
      </c>
      <c r="F417" s="36">
        <f t="shared" si="162"/>
        <v>0</v>
      </c>
      <c r="G417" s="36">
        <f t="shared" si="162"/>
        <v>0</v>
      </c>
      <c r="H417" s="71">
        <f t="shared" si="162"/>
        <v>0</v>
      </c>
      <c r="I417" s="89">
        <f t="shared" si="162"/>
        <v>0</v>
      </c>
      <c r="J417" s="36">
        <v>0</v>
      </c>
      <c r="K417" s="36">
        <v>0</v>
      </c>
    </row>
    <row r="418" spans="1:11" ht="13.5" hidden="1" customHeight="1" x14ac:dyDescent="0.2">
      <c r="A418" s="55"/>
      <c r="B418" s="25">
        <v>424</v>
      </c>
      <c r="C418" s="18" t="s">
        <v>14</v>
      </c>
      <c r="D418" s="36">
        <v>0</v>
      </c>
      <c r="E418" s="36">
        <v>0</v>
      </c>
      <c r="F418" s="36">
        <v>0</v>
      </c>
      <c r="G418" s="36">
        <v>0</v>
      </c>
      <c r="H418" s="71">
        <v>0</v>
      </c>
      <c r="I418" s="89">
        <v>0</v>
      </c>
      <c r="J418" s="36"/>
      <c r="K418" s="36"/>
    </row>
    <row r="419" spans="1:11" ht="13.5" hidden="1" customHeight="1" x14ac:dyDescent="0.2">
      <c r="A419" s="55"/>
      <c r="B419" s="25"/>
      <c r="C419" s="18"/>
      <c r="D419" s="36"/>
      <c r="E419" s="36"/>
      <c r="F419" s="36"/>
      <c r="G419" s="36"/>
      <c r="H419" s="71"/>
      <c r="I419" s="89"/>
      <c r="J419" s="36"/>
      <c r="K419" s="36"/>
    </row>
    <row r="420" spans="1:11" ht="13.5" hidden="1" customHeight="1" x14ac:dyDescent="0.2">
      <c r="A420" s="55">
        <v>11001</v>
      </c>
      <c r="B420" s="105" t="s">
        <v>89</v>
      </c>
      <c r="C420" s="106"/>
      <c r="D420" s="36"/>
      <c r="E420" s="36"/>
      <c r="F420" s="36"/>
      <c r="G420" s="36"/>
      <c r="H420" s="71"/>
      <c r="I420" s="89"/>
      <c r="J420" s="36"/>
      <c r="K420" s="36"/>
    </row>
    <row r="421" spans="1:11" ht="13.5" hidden="1" customHeight="1" x14ac:dyDescent="0.2">
      <c r="A421" s="55" t="s">
        <v>76</v>
      </c>
      <c r="B421" s="105" t="s">
        <v>170</v>
      </c>
      <c r="C421" s="106"/>
      <c r="D421" s="36"/>
      <c r="E421" s="36"/>
      <c r="F421" s="36"/>
      <c r="G421" s="36"/>
      <c r="H421" s="71"/>
      <c r="I421" s="89"/>
      <c r="J421" s="36"/>
      <c r="K421" s="36"/>
    </row>
    <row r="422" spans="1:11" ht="13.5" hidden="1" customHeight="1" x14ac:dyDescent="0.2">
      <c r="A422" s="55"/>
      <c r="B422" s="25">
        <v>4</v>
      </c>
      <c r="C422" s="18" t="s">
        <v>15</v>
      </c>
      <c r="D422" s="36">
        <f t="shared" ref="D422:I423" si="163">D423</f>
        <v>0</v>
      </c>
      <c r="E422" s="36">
        <f t="shared" si="163"/>
        <v>0</v>
      </c>
      <c r="F422" s="36">
        <f t="shared" si="163"/>
        <v>0</v>
      </c>
      <c r="G422" s="36">
        <f t="shared" si="163"/>
        <v>0</v>
      </c>
      <c r="H422" s="71">
        <f t="shared" si="163"/>
        <v>0</v>
      </c>
      <c r="I422" s="89">
        <f t="shared" si="163"/>
        <v>0</v>
      </c>
      <c r="J422" s="36"/>
      <c r="K422" s="36"/>
    </row>
    <row r="423" spans="1:11" ht="13.5" hidden="1" customHeight="1" x14ac:dyDescent="0.2">
      <c r="A423" s="55"/>
      <c r="B423" s="25">
        <v>42</v>
      </c>
      <c r="C423" s="58" t="s">
        <v>26</v>
      </c>
      <c r="D423" s="36">
        <f t="shared" si="163"/>
        <v>0</v>
      </c>
      <c r="E423" s="36">
        <f t="shared" si="163"/>
        <v>0</v>
      </c>
      <c r="F423" s="36">
        <f t="shared" si="163"/>
        <v>0</v>
      </c>
      <c r="G423" s="36">
        <f t="shared" si="163"/>
        <v>0</v>
      </c>
      <c r="H423" s="71">
        <f t="shared" si="163"/>
        <v>0</v>
      </c>
      <c r="I423" s="89">
        <f t="shared" si="163"/>
        <v>0</v>
      </c>
      <c r="J423" s="36"/>
      <c r="K423" s="36"/>
    </row>
    <row r="424" spans="1:11" ht="13.5" hidden="1" customHeight="1" x14ac:dyDescent="0.2">
      <c r="A424" s="55"/>
      <c r="B424" s="25">
        <v>424</v>
      </c>
      <c r="C424" s="18" t="s">
        <v>14</v>
      </c>
      <c r="D424" s="36">
        <v>0</v>
      </c>
      <c r="E424" s="36">
        <v>0</v>
      </c>
      <c r="F424" s="36">
        <v>0</v>
      </c>
      <c r="G424" s="36">
        <v>0</v>
      </c>
      <c r="H424" s="71">
        <v>0</v>
      </c>
      <c r="I424" s="89">
        <v>0</v>
      </c>
      <c r="J424" s="36"/>
      <c r="K424" s="36"/>
    </row>
    <row r="425" spans="1:11" ht="13.5" hidden="1" customHeight="1" x14ac:dyDescent="0.2">
      <c r="A425" s="55"/>
      <c r="B425" s="22"/>
      <c r="C425" s="28"/>
      <c r="D425" s="36"/>
      <c r="E425" s="36"/>
      <c r="F425" s="36"/>
      <c r="G425" s="36"/>
      <c r="H425" s="71"/>
      <c r="I425" s="89"/>
      <c r="J425" s="36"/>
      <c r="K425" s="36"/>
    </row>
    <row r="426" spans="1:11" s="5" customFormat="1" ht="13.5" customHeight="1" x14ac:dyDescent="0.2">
      <c r="A426" s="54">
        <v>2405</v>
      </c>
      <c r="B426" s="101" t="s">
        <v>157</v>
      </c>
      <c r="C426" s="102"/>
      <c r="D426" s="11"/>
      <c r="E426" s="11"/>
      <c r="F426" s="11"/>
      <c r="G426" s="11"/>
      <c r="H426" s="69"/>
      <c r="I426" s="90"/>
      <c r="J426" s="11"/>
      <c r="K426" s="11"/>
    </row>
    <row r="427" spans="1:11" ht="13.5" customHeight="1" x14ac:dyDescent="0.2">
      <c r="A427" s="55" t="s">
        <v>75</v>
      </c>
      <c r="B427" s="103" t="s">
        <v>158</v>
      </c>
      <c r="C427" s="104"/>
      <c r="D427" s="36"/>
      <c r="E427" s="36"/>
      <c r="F427" s="36"/>
      <c r="G427" s="36"/>
      <c r="H427" s="71"/>
      <c r="I427" s="89"/>
      <c r="J427" s="36"/>
      <c r="K427" s="36"/>
    </row>
    <row r="428" spans="1:11" ht="13.5" customHeight="1" x14ac:dyDescent="0.2">
      <c r="A428" s="55">
        <v>55431</v>
      </c>
      <c r="B428" s="105" t="s">
        <v>140</v>
      </c>
      <c r="C428" s="106"/>
      <c r="D428" s="36"/>
      <c r="E428" s="36"/>
      <c r="F428" s="36"/>
      <c r="G428" s="36"/>
      <c r="H428" s="71"/>
      <c r="I428" s="89"/>
      <c r="J428" s="36"/>
      <c r="K428" s="36"/>
    </row>
    <row r="429" spans="1:11" ht="13.5" customHeight="1" x14ac:dyDescent="0.2">
      <c r="A429" s="43"/>
      <c r="B429" s="25">
        <v>4</v>
      </c>
      <c r="C429" s="18" t="s">
        <v>15</v>
      </c>
      <c r="D429" s="36">
        <f t="shared" ref="D429:K429" si="164">D430</f>
        <v>10000</v>
      </c>
      <c r="E429" s="36">
        <f t="shared" si="164"/>
        <v>20000</v>
      </c>
      <c r="F429" s="36">
        <f t="shared" si="164"/>
        <v>20000</v>
      </c>
      <c r="G429" s="36">
        <f t="shared" si="164"/>
        <v>2654.4561682925209</v>
      </c>
      <c r="H429" s="36">
        <f t="shared" si="164"/>
        <v>2654.46</v>
      </c>
      <c r="I429" s="87">
        <f t="shared" si="164"/>
        <v>2654.46</v>
      </c>
      <c r="J429" s="36">
        <f t="shared" si="164"/>
        <v>2654.46</v>
      </c>
      <c r="K429" s="36">
        <f t="shared" si="164"/>
        <v>2654.46</v>
      </c>
    </row>
    <row r="430" spans="1:11" ht="13.5" customHeight="1" x14ac:dyDescent="0.2">
      <c r="A430" s="55"/>
      <c r="B430" s="25">
        <v>42</v>
      </c>
      <c r="C430" s="58" t="s">
        <v>26</v>
      </c>
      <c r="D430" s="36">
        <f t="shared" ref="D430:I430" si="165">D431</f>
        <v>10000</v>
      </c>
      <c r="E430" s="36">
        <f t="shared" si="165"/>
        <v>20000</v>
      </c>
      <c r="F430" s="36">
        <f t="shared" si="165"/>
        <v>20000</v>
      </c>
      <c r="G430" s="36">
        <f t="shared" si="165"/>
        <v>2654.4561682925209</v>
      </c>
      <c r="H430" s="36">
        <f t="shared" si="165"/>
        <v>2654.46</v>
      </c>
      <c r="I430" s="87">
        <f t="shared" si="165"/>
        <v>2654.46</v>
      </c>
      <c r="J430" s="36">
        <v>2654.46</v>
      </c>
      <c r="K430" s="36">
        <f>J430</f>
        <v>2654.46</v>
      </c>
    </row>
    <row r="431" spans="1:11" ht="13.5" hidden="1" customHeight="1" x14ac:dyDescent="0.2">
      <c r="A431" s="55"/>
      <c r="B431" s="25">
        <v>422</v>
      </c>
      <c r="C431" s="18" t="s">
        <v>27</v>
      </c>
      <c r="D431" s="36">
        <v>10000</v>
      </c>
      <c r="E431" s="36">
        <v>20000</v>
      </c>
      <c r="F431" s="36">
        <v>20000</v>
      </c>
      <c r="G431" s="36">
        <f>F431/7.5345</f>
        <v>2654.4561682925209</v>
      </c>
      <c r="H431" s="36">
        <v>2654.46</v>
      </c>
      <c r="I431" s="87">
        <v>2654.46</v>
      </c>
      <c r="J431" s="36"/>
      <c r="K431" s="36"/>
    </row>
    <row r="432" spans="1:11" ht="13.5" customHeight="1" x14ac:dyDescent="0.2">
      <c r="A432" s="55" t="s">
        <v>76</v>
      </c>
      <c r="B432" s="105" t="s">
        <v>160</v>
      </c>
      <c r="C432" s="106"/>
      <c r="D432" s="36"/>
      <c r="E432" s="36"/>
      <c r="F432" s="36"/>
      <c r="G432" s="36"/>
      <c r="H432" s="71"/>
      <c r="I432" s="89"/>
      <c r="J432" s="36"/>
      <c r="K432" s="36"/>
    </row>
    <row r="433" spans="1:11" ht="13.5" customHeight="1" x14ac:dyDescent="0.2">
      <c r="A433" s="55">
        <v>11001</v>
      </c>
      <c r="B433" s="105" t="s">
        <v>123</v>
      </c>
      <c r="C433" s="106"/>
      <c r="D433" s="36"/>
      <c r="E433" s="36"/>
      <c r="F433" s="36"/>
      <c r="G433" s="36"/>
      <c r="H433" s="71"/>
      <c r="I433" s="89"/>
      <c r="J433" s="36"/>
      <c r="K433" s="36"/>
    </row>
    <row r="434" spans="1:11" ht="13.5" customHeight="1" x14ac:dyDescent="0.2">
      <c r="A434" s="43"/>
      <c r="B434" s="25">
        <v>4</v>
      </c>
      <c r="C434" s="18" t="s">
        <v>15</v>
      </c>
      <c r="D434" s="36">
        <f t="shared" ref="D434:K434" si="166">D435</f>
        <v>1500</v>
      </c>
      <c r="E434" s="36">
        <f t="shared" si="166"/>
        <v>1500</v>
      </c>
      <c r="F434" s="36">
        <f t="shared" si="166"/>
        <v>1657.59</v>
      </c>
      <c r="G434" s="36">
        <f t="shared" si="166"/>
        <v>219.99999999999997</v>
      </c>
      <c r="H434" s="36">
        <f t="shared" si="166"/>
        <v>220</v>
      </c>
      <c r="I434" s="87">
        <f t="shared" si="166"/>
        <v>220</v>
      </c>
      <c r="J434" s="36">
        <f t="shared" si="166"/>
        <v>220</v>
      </c>
      <c r="K434" s="36">
        <f t="shared" si="166"/>
        <v>220</v>
      </c>
    </row>
    <row r="435" spans="1:11" ht="13.5" customHeight="1" x14ac:dyDescent="0.2">
      <c r="A435" s="55"/>
      <c r="B435" s="25">
        <v>42</v>
      </c>
      <c r="C435" s="58" t="s">
        <v>26</v>
      </c>
      <c r="D435" s="36">
        <f t="shared" ref="D435:I435" si="167">D436</f>
        <v>1500</v>
      </c>
      <c r="E435" s="36">
        <f t="shared" si="167"/>
        <v>1500</v>
      </c>
      <c r="F435" s="36">
        <f t="shared" si="167"/>
        <v>1657.59</v>
      </c>
      <c r="G435" s="36">
        <f t="shared" si="167"/>
        <v>219.99999999999997</v>
      </c>
      <c r="H435" s="36">
        <f t="shared" si="167"/>
        <v>220</v>
      </c>
      <c r="I435" s="87">
        <f t="shared" si="167"/>
        <v>220</v>
      </c>
      <c r="J435" s="36">
        <v>220</v>
      </c>
      <c r="K435" s="36">
        <f>J435</f>
        <v>220</v>
      </c>
    </row>
    <row r="436" spans="1:11" ht="13.5" hidden="1" customHeight="1" x14ac:dyDescent="0.2">
      <c r="A436" s="55"/>
      <c r="B436" s="25">
        <v>424</v>
      </c>
      <c r="C436" s="18" t="s">
        <v>14</v>
      </c>
      <c r="D436" s="36">
        <v>1500</v>
      </c>
      <c r="E436" s="36">
        <v>1500</v>
      </c>
      <c r="F436" s="36">
        <v>1657.59</v>
      </c>
      <c r="G436" s="36">
        <f>F436/7.5345</f>
        <v>219.99999999999997</v>
      </c>
      <c r="H436" s="36">
        <v>220</v>
      </c>
      <c r="I436" s="87">
        <v>220</v>
      </c>
      <c r="J436" s="36"/>
      <c r="K436" s="36"/>
    </row>
    <row r="437" spans="1:11" ht="13.5" customHeight="1" x14ac:dyDescent="0.2">
      <c r="A437" s="55">
        <v>53082</v>
      </c>
      <c r="B437" s="105" t="s">
        <v>159</v>
      </c>
      <c r="C437" s="106"/>
      <c r="D437" s="36"/>
      <c r="E437" s="36"/>
      <c r="F437" s="36"/>
      <c r="G437" s="36"/>
      <c r="H437" s="71"/>
      <c r="I437" s="89"/>
      <c r="J437" s="36"/>
      <c r="K437" s="36"/>
    </row>
    <row r="438" spans="1:11" ht="13.5" customHeight="1" x14ac:dyDescent="0.2">
      <c r="A438" s="43"/>
      <c r="B438" s="25">
        <v>4</v>
      </c>
      <c r="C438" s="18" t="s">
        <v>15</v>
      </c>
      <c r="D438" s="36">
        <f t="shared" ref="D438:K438" si="168">D439</f>
        <v>1500</v>
      </c>
      <c r="E438" s="36">
        <f t="shared" si="168"/>
        <v>1500</v>
      </c>
      <c r="F438" s="36">
        <f t="shared" si="168"/>
        <v>1500</v>
      </c>
      <c r="G438" s="36">
        <f t="shared" si="168"/>
        <v>199.08421262193906</v>
      </c>
      <c r="H438" s="36">
        <f t="shared" si="168"/>
        <v>199.08</v>
      </c>
      <c r="I438" s="87">
        <f t="shared" si="168"/>
        <v>237</v>
      </c>
      <c r="J438" s="36">
        <f t="shared" si="168"/>
        <v>199.08</v>
      </c>
      <c r="K438" s="36">
        <f t="shared" si="168"/>
        <v>199.08</v>
      </c>
    </row>
    <row r="439" spans="1:11" ht="13.5" customHeight="1" x14ac:dyDescent="0.2">
      <c r="A439" s="55"/>
      <c r="B439" s="25">
        <v>42</v>
      </c>
      <c r="C439" s="58" t="s">
        <v>26</v>
      </c>
      <c r="D439" s="36">
        <f t="shared" ref="D439:I439" si="169">D440</f>
        <v>1500</v>
      </c>
      <c r="E439" s="36">
        <f t="shared" si="169"/>
        <v>1500</v>
      </c>
      <c r="F439" s="36">
        <f t="shared" si="169"/>
        <v>1500</v>
      </c>
      <c r="G439" s="36">
        <f t="shared" si="169"/>
        <v>199.08421262193906</v>
      </c>
      <c r="H439" s="36">
        <f t="shared" si="169"/>
        <v>199.08</v>
      </c>
      <c r="I439" s="87">
        <f t="shared" si="169"/>
        <v>237</v>
      </c>
      <c r="J439" s="36">
        <v>199.08</v>
      </c>
      <c r="K439" s="36">
        <f>J439</f>
        <v>199.08</v>
      </c>
    </row>
    <row r="440" spans="1:11" ht="13.5" customHeight="1" x14ac:dyDescent="0.2">
      <c r="A440" s="55"/>
      <c r="B440" s="25">
        <v>424</v>
      </c>
      <c r="C440" s="18" t="s">
        <v>14</v>
      </c>
      <c r="D440" s="36">
        <v>1500</v>
      </c>
      <c r="E440" s="36">
        <v>1500</v>
      </c>
      <c r="F440" s="36">
        <v>1500</v>
      </c>
      <c r="G440" s="36">
        <f>F440/7.5345</f>
        <v>199.08421262193906</v>
      </c>
      <c r="H440" s="36">
        <v>199.08</v>
      </c>
      <c r="I440" s="87">
        <v>237</v>
      </c>
      <c r="J440" s="36"/>
      <c r="K440" s="36"/>
    </row>
    <row r="441" spans="1:11" ht="13.5" customHeight="1" x14ac:dyDescent="0.2">
      <c r="A441" s="55">
        <v>62300</v>
      </c>
      <c r="B441" s="105" t="s">
        <v>214</v>
      </c>
      <c r="C441" s="106"/>
      <c r="D441" s="36"/>
      <c r="E441" s="36"/>
      <c r="F441" s="36"/>
      <c r="G441" s="36"/>
      <c r="H441" s="36"/>
      <c r="I441" s="87"/>
      <c r="J441" s="36"/>
      <c r="K441" s="36"/>
    </row>
    <row r="442" spans="1:11" ht="13.5" customHeight="1" x14ac:dyDescent="0.2">
      <c r="A442" s="55"/>
      <c r="B442" s="25">
        <v>4</v>
      </c>
      <c r="C442" s="18" t="s">
        <v>15</v>
      </c>
      <c r="D442" s="36"/>
      <c r="E442" s="36"/>
      <c r="F442" s="36"/>
      <c r="G442" s="36"/>
      <c r="H442" s="36"/>
      <c r="I442" s="87">
        <f t="shared" ref="I442" si="170">I443</f>
        <v>656</v>
      </c>
      <c r="J442" s="36"/>
      <c r="K442" s="36"/>
    </row>
    <row r="443" spans="1:11" ht="13.5" customHeight="1" x14ac:dyDescent="0.2">
      <c r="A443" s="55"/>
      <c r="B443" s="25">
        <v>42</v>
      </c>
      <c r="C443" s="58" t="s">
        <v>26</v>
      </c>
      <c r="D443" s="36"/>
      <c r="E443" s="36"/>
      <c r="F443" s="36"/>
      <c r="G443" s="36"/>
      <c r="H443" s="36"/>
      <c r="I443" s="87">
        <f>I444</f>
        <v>656</v>
      </c>
      <c r="J443" s="36"/>
      <c r="K443" s="36"/>
    </row>
    <row r="444" spans="1:11" ht="13.5" hidden="1" customHeight="1" x14ac:dyDescent="0.2">
      <c r="A444" s="55"/>
      <c r="B444" s="25">
        <v>424</v>
      </c>
      <c r="C444" s="18" t="s">
        <v>14</v>
      </c>
      <c r="D444" s="36"/>
      <c r="E444" s="36"/>
      <c r="F444" s="36"/>
      <c r="G444" s="36"/>
      <c r="H444" s="36"/>
      <c r="I444" s="87">
        <v>656</v>
      </c>
      <c r="J444" s="36"/>
      <c r="K444" s="36"/>
    </row>
    <row r="445" spans="1:11" ht="13.5" customHeight="1" x14ac:dyDescent="0.2">
      <c r="A445" s="55" t="s">
        <v>196</v>
      </c>
      <c r="B445" s="103" t="s">
        <v>197</v>
      </c>
      <c r="C445" s="104"/>
      <c r="D445" s="36"/>
      <c r="E445" s="36"/>
      <c r="F445" s="36"/>
      <c r="G445" s="36"/>
      <c r="H445" s="71"/>
      <c r="I445" s="89"/>
      <c r="J445" s="36"/>
      <c r="K445" s="36"/>
    </row>
    <row r="446" spans="1:11" ht="13.5" customHeight="1" x14ac:dyDescent="0.2">
      <c r="A446" s="55">
        <v>52082</v>
      </c>
      <c r="B446" s="105" t="s">
        <v>198</v>
      </c>
      <c r="C446" s="106"/>
      <c r="D446" s="36"/>
      <c r="E446" s="36"/>
      <c r="F446" s="36"/>
      <c r="G446" s="36"/>
      <c r="H446" s="71"/>
      <c r="I446" s="89"/>
      <c r="J446" s="36"/>
      <c r="K446" s="36"/>
    </row>
    <row r="447" spans="1:11" ht="13.5" customHeight="1" x14ac:dyDescent="0.2">
      <c r="A447" s="43"/>
      <c r="B447" s="25">
        <v>3</v>
      </c>
      <c r="C447" s="29" t="s">
        <v>10</v>
      </c>
      <c r="D447" s="36"/>
      <c r="E447" s="36"/>
      <c r="F447" s="36"/>
      <c r="G447" s="36"/>
      <c r="H447" s="36">
        <f>H448</f>
        <v>1219.58</v>
      </c>
      <c r="I447" s="87">
        <f>I448</f>
        <v>1219.58</v>
      </c>
      <c r="J447" s="36"/>
      <c r="K447" s="36"/>
    </row>
    <row r="448" spans="1:11" ht="13.5" customHeight="1" x14ac:dyDescent="0.2">
      <c r="A448" s="43"/>
      <c r="B448" s="25">
        <v>32</v>
      </c>
      <c r="C448" s="18" t="s">
        <v>11</v>
      </c>
      <c r="D448" s="36"/>
      <c r="E448" s="36"/>
      <c r="F448" s="36"/>
      <c r="G448" s="36"/>
      <c r="H448" s="36">
        <v>1219.58</v>
      </c>
      <c r="I448" s="87">
        <v>1219.58</v>
      </c>
      <c r="J448" s="36"/>
      <c r="K448" s="36"/>
    </row>
    <row r="449" spans="1:11" ht="13.5" customHeight="1" x14ac:dyDescent="0.2">
      <c r="A449" s="43"/>
      <c r="B449" s="25">
        <v>4</v>
      </c>
      <c r="C449" s="18" t="s">
        <v>15</v>
      </c>
      <c r="D449" s="36" t="e">
        <f t="shared" ref="D449:E449" si="171">D450</f>
        <v>#REF!</v>
      </c>
      <c r="E449" s="36" t="e">
        <f t="shared" si="171"/>
        <v>#REF!</v>
      </c>
      <c r="F449" s="36"/>
      <c r="G449" s="36"/>
      <c r="H449" s="36">
        <f>H450</f>
        <v>735.04</v>
      </c>
      <c r="I449" s="87">
        <f>I450</f>
        <v>735.04</v>
      </c>
      <c r="J449" s="36"/>
      <c r="K449" s="36"/>
    </row>
    <row r="450" spans="1:11" ht="13.5" customHeight="1" x14ac:dyDescent="0.2">
      <c r="A450" s="55"/>
      <c r="B450" s="25">
        <v>42</v>
      </c>
      <c r="C450" s="58" t="s">
        <v>26</v>
      </c>
      <c r="D450" s="36" t="e">
        <f>#REF!</f>
        <v>#REF!</v>
      </c>
      <c r="E450" s="36" t="e">
        <f>#REF!</f>
        <v>#REF!</v>
      </c>
      <c r="F450" s="36"/>
      <c r="G450" s="36"/>
      <c r="H450" s="36">
        <f>251.62+483.42</f>
        <v>735.04</v>
      </c>
      <c r="I450" s="87">
        <f>251.62+483.42</f>
        <v>735.04</v>
      </c>
      <c r="J450" s="36"/>
      <c r="K450" s="36"/>
    </row>
    <row r="451" spans="1:11" ht="13.5" customHeight="1" x14ac:dyDescent="0.2">
      <c r="A451" s="55"/>
      <c r="B451" s="22"/>
      <c r="C451" s="28"/>
      <c r="D451" s="36"/>
      <c r="E451" s="36"/>
      <c r="F451" s="36"/>
      <c r="G451" s="36"/>
      <c r="H451" s="71"/>
      <c r="I451" s="89"/>
      <c r="J451" s="36"/>
      <c r="K451" s="36"/>
    </row>
    <row r="452" spans="1:11" ht="13.5" hidden="1" customHeight="1" x14ac:dyDescent="0.2">
      <c r="A452" s="56" t="s">
        <v>69</v>
      </c>
      <c r="B452" s="112" t="s">
        <v>87</v>
      </c>
      <c r="C452" s="113"/>
      <c r="D452" s="36"/>
      <c r="E452" s="36"/>
      <c r="F452" s="36"/>
      <c r="G452" s="36"/>
      <c r="H452" s="71"/>
      <c r="I452" s="89"/>
      <c r="J452" s="36"/>
      <c r="K452" s="36"/>
    </row>
    <row r="453" spans="1:11" ht="13.5" hidden="1" customHeight="1" x14ac:dyDescent="0.2">
      <c r="A453" s="55" t="s">
        <v>75</v>
      </c>
      <c r="B453" s="105" t="s">
        <v>169</v>
      </c>
      <c r="C453" s="106"/>
      <c r="D453" s="36"/>
      <c r="E453" s="36"/>
      <c r="F453" s="36"/>
      <c r="G453" s="36"/>
      <c r="H453" s="71"/>
      <c r="I453" s="89"/>
      <c r="J453" s="36"/>
      <c r="K453" s="36"/>
    </row>
    <row r="454" spans="1:11" ht="13.5" hidden="1" customHeight="1" x14ac:dyDescent="0.2">
      <c r="A454" s="55"/>
      <c r="B454" s="25">
        <v>3</v>
      </c>
      <c r="C454" s="29" t="s">
        <v>10</v>
      </c>
      <c r="D454" s="36">
        <f t="shared" ref="D454:K454" si="172">D455</f>
        <v>0</v>
      </c>
      <c r="E454" s="36">
        <f t="shared" si="172"/>
        <v>0</v>
      </c>
      <c r="F454" s="36">
        <f t="shared" si="172"/>
        <v>0</v>
      </c>
      <c r="G454" s="36">
        <f t="shared" si="172"/>
        <v>0</v>
      </c>
      <c r="H454" s="71">
        <f t="shared" si="172"/>
        <v>0</v>
      </c>
      <c r="I454" s="89">
        <f t="shared" si="172"/>
        <v>0</v>
      </c>
      <c r="J454" s="36">
        <f t="shared" si="172"/>
        <v>0</v>
      </c>
      <c r="K454" s="36">
        <f t="shared" si="172"/>
        <v>0</v>
      </c>
    </row>
    <row r="455" spans="1:11" ht="13.5" hidden="1" customHeight="1" x14ac:dyDescent="0.2">
      <c r="A455" s="55"/>
      <c r="B455" s="25">
        <v>32</v>
      </c>
      <c r="C455" s="29" t="s">
        <v>28</v>
      </c>
      <c r="D455" s="36">
        <f t="shared" ref="D455:I455" si="173">D456+D457</f>
        <v>0</v>
      </c>
      <c r="E455" s="36">
        <f t="shared" si="173"/>
        <v>0</v>
      </c>
      <c r="F455" s="36">
        <f t="shared" si="173"/>
        <v>0</v>
      </c>
      <c r="G455" s="36">
        <f t="shared" si="173"/>
        <v>0</v>
      </c>
      <c r="H455" s="71">
        <f t="shared" si="173"/>
        <v>0</v>
      </c>
      <c r="I455" s="89">
        <f t="shared" si="173"/>
        <v>0</v>
      </c>
      <c r="J455" s="36">
        <v>0</v>
      </c>
      <c r="K455" s="36">
        <v>0</v>
      </c>
    </row>
    <row r="456" spans="1:11" ht="13.5" hidden="1" customHeight="1" x14ac:dyDescent="0.2">
      <c r="A456" s="55"/>
      <c r="B456" s="25">
        <v>322</v>
      </c>
      <c r="C456" s="29" t="s">
        <v>12</v>
      </c>
      <c r="D456" s="36">
        <v>0</v>
      </c>
      <c r="E456" s="36">
        <v>0</v>
      </c>
      <c r="F456" s="36">
        <v>0</v>
      </c>
      <c r="G456" s="36">
        <v>0</v>
      </c>
      <c r="H456" s="71">
        <v>0</v>
      </c>
      <c r="I456" s="89">
        <v>0</v>
      </c>
      <c r="J456" s="36"/>
      <c r="K456" s="36"/>
    </row>
    <row r="457" spans="1:11" ht="13.5" hidden="1" customHeight="1" x14ac:dyDescent="0.2">
      <c r="A457" s="55"/>
      <c r="B457" s="25">
        <v>323</v>
      </c>
      <c r="C457" s="29" t="s">
        <v>22</v>
      </c>
      <c r="D457" s="36">
        <v>0</v>
      </c>
      <c r="E457" s="36">
        <v>0</v>
      </c>
      <c r="F457" s="36">
        <v>0</v>
      </c>
      <c r="G457" s="36">
        <v>0</v>
      </c>
      <c r="H457" s="71">
        <v>0</v>
      </c>
      <c r="I457" s="89">
        <v>0</v>
      </c>
      <c r="J457" s="36"/>
      <c r="K457" s="36"/>
    </row>
    <row r="458" spans="1:11" ht="13.5" hidden="1" customHeight="1" x14ac:dyDescent="0.2">
      <c r="A458" s="55"/>
      <c r="B458" s="25">
        <v>4</v>
      </c>
      <c r="C458" s="18" t="s">
        <v>15</v>
      </c>
      <c r="D458" s="36">
        <f t="shared" ref="D458:K458" si="174">D459</f>
        <v>0</v>
      </c>
      <c r="E458" s="36">
        <f t="shared" si="174"/>
        <v>0</v>
      </c>
      <c r="F458" s="36">
        <f t="shared" si="174"/>
        <v>0</v>
      </c>
      <c r="G458" s="36">
        <f t="shared" si="174"/>
        <v>0</v>
      </c>
      <c r="H458" s="71">
        <f t="shared" si="174"/>
        <v>0</v>
      </c>
      <c r="I458" s="89">
        <f t="shared" si="174"/>
        <v>0</v>
      </c>
      <c r="J458" s="36">
        <f t="shared" si="174"/>
        <v>0</v>
      </c>
      <c r="K458" s="36">
        <f t="shared" si="174"/>
        <v>0</v>
      </c>
    </row>
    <row r="459" spans="1:11" ht="13.5" hidden="1" customHeight="1" x14ac:dyDescent="0.2">
      <c r="A459" s="55"/>
      <c r="B459" s="25">
        <v>42</v>
      </c>
      <c r="C459" s="58" t="s">
        <v>26</v>
      </c>
      <c r="D459" s="36">
        <f t="shared" ref="D459:I459" si="175">D460</f>
        <v>0</v>
      </c>
      <c r="E459" s="36">
        <f t="shared" si="175"/>
        <v>0</v>
      </c>
      <c r="F459" s="36">
        <f t="shared" si="175"/>
        <v>0</v>
      </c>
      <c r="G459" s="36">
        <f t="shared" si="175"/>
        <v>0</v>
      </c>
      <c r="H459" s="71">
        <f t="shared" si="175"/>
        <v>0</v>
      </c>
      <c r="I459" s="89">
        <f t="shared" si="175"/>
        <v>0</v>
      </c>
      <c r="J459" s="36">
        <v>0</v>
      </c>
      <c r="K459" s="36">
        <v>0</v>
      </c>
    </row>
    <row r="460" spans="1:11" ht="13.5" hidden="1" customHeight="1" x14ac:dyDescent="0.2">
      <c r="A460" s="55"/>
      <c r="B460" s="25">
        <v>422</v>
      </c>
      <c r="C460" s="18" t="s">
        <v>27</v>
      </c>
      <c r="D460" s="36">
        <v>0</v>
      </c>
      <c r="E460" s="36">
        <v>0</v>
      </c>
      <c r="F460" s="36">
        <v>0</v>
      </c>
      <c r="G460" s="36">
        <v>0</v>
      </c>
      <c r="H460" s="71">
        <v>0</v>
      </c>
      <c r="I460" s="89">
        <v>0</v>
      </c>
      <c r="J460" s="36"/>
      <c r="K460" s="36"/>
    </row>
    <row r="461" spans="1:11" ht="13.5" hidden="1" customHeight="1" x14ac:dyDescent="0.2">
      <c r="A461" s="55"/>
      <c r="B461" s="25"/>
      <c r="C461" s="18"/>
      <c r="D461" s="36"/>
      <c r="E461" s="36"/>
      <c r="F461" s="36"/>
      <c r="G461" s="36"/>
      <c r="H461" s="71"/>
      <c r="I461" s="89"/>
      <c r="J461" s="36"/>
      <c r="K461" s="36"/>
    </row>
    <row r="462" spans="1:11" ht="13.5" customHeight="1" x14ac:dyDescent="0.2">
      <c r="A462" s="54">
        <v>9211</v>
      </c>
      <c r="B462" s="101" t="s">
        <v>177</v>
      </c>
      <c r="C462" s="102"/>
      <c r="D462" s="36"/>
      <c r="E462" s="36"/>
      <c r="F462" s="36"/>
      <c r="G462" s="36"/>
      <c r="H462" s="71"/>
      <c r="I462" s="89"/>
      <c r="J462" s="36"/>
      <c r="K462" s="36"/>
    </row>
    <row r="463" spans="1:11" s="5" customFormat="1" ht="13.5" customHeight="1" x14ac:dyDescent="0.2">
      <c r="A463" s="43" t="s">
        <v>178</v>
      </c>
      <c r="B463" s="105" t="s">
        <v>161</v>
      </c>
      <c r="C463" s="106"/>
      <c r="D463" s="11"/>
      <c r="E463" s="11"/>
      <c r="F463" s="11"/>
      <c r="G463" s="11"/>
      <c r="H463" s="69"/>
      <c r="I463" s="90"/>
      <c r="J463" s="11"/>
      <c r="K463" s="11"/>
    </row>
    <row r="464" spans="1:11" ht="13.5" customHeight="1" x14ac:dyDescent="0.2">
      <c r="A464" s="55">
        <v>11001</v>
      </c>
      <c r="B464" s="105" t="s">
        <v>123</v>
      </c>
      <c r="C464" s="106"/>
      <c r="D464" s="36"/>
      <c r="E464" s="36"/>
      <c r="F464" s="36"/>
      <c r="G464" s="36"/>
      <c r="H464" s="71"/>
      <c r="I464" s="89"/>
      <c r="J464" s="36"/>
      <c r="K464" s="36"/>
    </row>
    <row r="465" spans="1:13" ht="13.5" customHeight="1" x14ac:dyDescent="0.2">
      <c r="A465" s="43"/>
      <c r="B465" s="25">
        <v>3</v>
      </c>
      <c r="C465" s="29" t="s">
        <v>10</v>
      </c>
      <c r="D465" s="36">
        <f t="shared" ref="D465:H465" si="176">D466+D470</f>
        <v>16579.689999999999</v>
      </c>
      <c r="E465" s="36">
        <f t="shared" si="176"/>
        <v>10704.17</v>
      </c>
      <c r="F465" s="36">
        <f t="shared" si="176"/>
        <v>16500.559999999998</v>
      </c>
      <c r="G465" s="36">
        <f t="shared" si="176"/>
        <v>2190.000663614042</v>
      </c>
      <c r="H465" s="36">
        <f t="shared" si="176"/>
        <v>2190</v>
      </c>
      <c r="I465" s="87">
        <f t="shared" ref="I465" si="177">I466+I470</f>
        <v>0</v>
      </c>
      <c r="J465" s="36"/>
      <c r="K465" s="36"/>
    </row>
    <row r="466" spans="1:13" ht="13.5" customHeight="1" x14ac:dyDescent="0.2">
      <c r="A466" s="55"/>
      <c r="B466" s="4">
        <v>31</v>
      </c>
      <c r="C466" s="4" t="s">
        <v>17</v>
      </c>
      <c r="D466" s="36">
        <f t="shared" ref="D466:I466" si="178">SUM(D467:D469)</f>
        <v>15480</v>
      </c>
      <c r="E466" s="36">
        <f t="shared" si="178"/>
        <v>10451.32</v>
      </c>
      <c r="F466" s="36">
        <f t="shared" si="178"/>
        <v>14500.56</v>
      </c>
      <c r="G466" s="36">
        <f t="shared" si="178"/>
        <v>1924.5550467847897</v>
      </c>
      <c r="H466" s="36">
        <f t="shared" si="178"/>
        <v>1924.55</v>
      </c>
      <c r="I466" s="87">
        <f t="shared" si="178"/>
        <v>0</v>
      </c>
      <c r="J466" s="36"/>
      <c r="K466" s="36"/>
    </row>
    <row r="467" spans="1:13" ht="13.5" customHeight="1" x14ac:dyDescent="0.2">
      <c r="A467" s="55"/>
      <c r="B467" s="25">
        <v>311</v>
      </c>
      <c r="C467" s="18" t="s">
        <v>9</v>
      </c>
      <c r="D467" s="36">
        <v>12000</v>
      </c>
      <c r="E467" s="36">
        <v>8537</v>
      </c>
      <c r="F467" s="36">
        <v>11588.46</v>
      </c>
      <c r="G467" s="36">
        <f>F467/7.5345</f>
        <v>1538.0529564005572</v>
      </c>
      <c r="H467" s="36">
        <v>1538.05</v>
      </c>
      <c r="I467" s="87">
        <v>0</v>
      </c>
      <c r="J467" s="36"/>
      <c r="K467" s="36"/>
    </row>
    <row r="468" spans="1:13" ht="13.5" customHeight="1" x14ac:dyDescent="0.2">
      <c r="A468" s="55"/>
      <c r="B468" s="25">
        <v>312</v>
      </c>
      <c r="C468" s="18" t="s">
        <v>74</v>
      </c>
      <c r="D468" s="36">
        <v>1500</v>
      </c>
      <c r="E468" s="36">
        <v>505.71</v>
      </c>
      <c r="F468" s="36">
        <v>1000</v>
      </c>
      <c r="G468" s="36">
        <f>F468/7.5345</f>
        <v>132.72280841462606</v>
      </c>
      <c r="H468" s="36">
        <v>132.72</v>
      </c>
      <c r="I468" s="87">
        <v>0</v>
      </c>
      <c r="J468" s="36"/>
      <c r="K468" s="36"/>
    </row>
    <row r="469" spans="1:13" ht="13.5" customHeight="1" x14ac:dyDescent="0.2">
      <c r="A469" s="55"/>
      <c r="B469" s="25">
        <v>313</v>
      </c>
      <c r="C469" s="18" t="s">
        <v>18</v>
      </c>
      <c r="D469" s="36">
        <v>1980</v>
      </c>
      <c r="E469" s="36">
        <v>1408.61</v>
      </c>
      <c r="F469" s="36">
        <v>1912.1</v>
      </c>
      <c r="G469" s="36">
        <f>F469/7.5345</f>
        <v>253.77928196960644</v>
      </c>
      <c r="H469" s="36">
        <v>253.78</v>
      </c>
      <c r="I469" s="87">
        <v>0</v>
      </c>
      <c r="J469" s="36"/>
      <c r="K469" s="36"/>
    </row>
    <row r="470" spans="1:13" ht="13.5" customHeight="1" x14ac:dyDescent="0.2">
      <c r="A470" s="55"/>
      <c r="B470" s="25">
        <v>32</v>
      </c>
      <c r="C470" s="18" t="s">
        <v>11</v>
      </c>
      <c r="D470" s="36">
        <f t="shared" ref="D470:I470" si="179">D471</f>
        <v>1099.69</v>
      </c>
      <c r="E470" s="36">
        <f t="shared" si="179"/>
        <v>252.85</v>
      </c>
      <c r="F470" s="36">
        <f t="shared" si="179"/>
        <v>2000</v>
      </c>
      <c r="G470" s="36">
        <f t="shared" si="179"/>
        <v>265.44561682925212</v>
      </c>
      <c r="H470" s="36">
        <f t="shared" si="179"/>
        <v>265.45</v>
      </c>
      <c r="I470" s="87">
        <f t="shared" si="179"/>
        <v>0</v>
      </c>
      <c r="J470" s="36"/>
      <c r="K470" s="36"/>
    </row>
    <row r="471" spans="1:13" ht="13.5" customHeight="1" x14ac:dyDescent="0.2">
      <c r="A471" s="55"/>
      <c r="B471" s="25">
        <v>321</v>
      </c>
      <c r="C471" s="18" t="s">
        <v>19</v>
      </c>
      <c r="D471" s="36">
        <v>1099.69</v>
      </c>
      <c r="E471" s="36">
        <v>252.85</v>
      </c>
      <c r="F471" s="36">
        <v>2000</v>
      </c>
      <c r="G471" s="36">
        <f>F471/7.5345</f>
        <v>265.44561682925212</v>
      </c>
      <c r="H471" s="36">
        <v>265.45</v>
      </c>
      <c r="I471" s="87">
        <v>0</v>
      </c>
      <c r="J471" s="36"/>
      <c r="K471" s="36"/>
    </row>
    <row r="472" spans="1:13" ht="13.5" customHeight="1" x14ac:dyDescent="0.2">
      <c r="A472" s="43" t="s">
        <v>178</v>
      </c>
      <c r="B472" s="105" t="s">
        <v>161</v>
      </c>
      <c r="C472" s="106"/>
      <c r="D472" s="36"/>
      <c r="E472" s="36"/>
      <c r="F472" s="36"/>
      <c r="G472" s="36"/>
      <c r="H472" s="36"/>
      <c r="I472" s="87"/>
      <c r="J472" s="36"/>
      <c r="K472" s="36"/>
    </row>
    <row r="473" spans="1:13" ht="13.5" customHeight="1" x14ac:dyDescent="0.2">
      <c r="A473" s="55">
        <v>51100</v>
      </c>
      <c r="B473" s="105" t="s">
        <v>162</v>
      </c>
      <c r="C473" s="106"/>
      <c r="D473" s="36"/>
      <c r="E473" s="36"/>
      <c r="F473" s="36"/>
      <c r="G473" s="36"/>
      <c r="H473" s="36"/>
      <c r="I473" s="87"/>
      <c r="J473" s="36"/>
      <c r="K473" s="36"/>
    </row>
    <row r="474" spans="1:13" ht="13.5" customHeight="1" x14ac:dyDescent="0.2">
      <c r="A474" s="55"/>
      <c r="B474" s="25">
        <v>3</v>
      </c>
      <c r="C474" s="29" t="s">
        <v>10</v>
      </c>
      <c r="D474" s="36">
        <f t="shared" ref="D474:H474" si="180">D475+D479</f>
        <v>100657.17</v>
      </c>
      <c r="E474" s="36">
        <f t="shared" si="180"/>
        <v>52795.83</v>
      </c>
      <c r="F474" s="36">
        <f t="shared" si="180"/>
        <v>93503.15</v>
      </c>
      <c r="G474" s="36">
        <f t="shared" si="180"/>
        <v>12410.000663614041</v>
      </c>
      <c r="H474" s="36">
        <f t="shared" si="180"/>
        <v>12410.000000000002</v>
      </c>
      <c r="I474" s="87">
        <f t="shared" ref="I474" si="181">I475+I479</f>
        <v>11740.38</v>
      </c>
      <c r="J474" s="36"/>
      <c r="K474" s="36"/>
      <c r="M474" s="23"/>
    </row>
    <row r="475" spans="1:13" ht="13.5" customHeight="1" x14ac:dyDescent="0.2">
      <c r="A475" s="55"/>
      <c r="B475" s="4">
        <v>31</v>
      </c>
      <c r="C475" s="4" t="s">
        <v>17</v>
      </c>
      <c r="D475" s="36">
        <f t="shared" ref="D475:I475" si="182">SUM(D476:D478)</f>
        <v>89545</v>
      </c>
      <c r="E475" s="36">
        <f t="shared" si="182"/>
        <v>51548.68</v>
      </c>
      <c r="F475" s="36">
        <f t="shared" si="182"/>
        <v>88503.15</v>
      </c>
      <c r="G475" s="36">
        <f t="shared" si="182"/>
        <v>11746.386621540911</v>
      </c>
      <c r="H475" s="36">
        <f t="shared" si="182"/>
        <v>11746.390000000001</v>
      </c>
      <c r="I475" s="87">
        <f t="shared" si="182"/>
        <v>11094.05</v>
      </c>
      <c r="J475" s="36"/>
      <c r="K475" s="36"/>
    </row>
    <row r="476" spans="1:13" ht="13.5" hidden="1" customHeight="1" x14ac:dyDescent="0.2">
      <c r="A476" s="55"/>
      <c r="B476" s="25">
        <v>311</v>
      </c>
      <c r="C476" s="18" t="s">
        <v>9</v>
      </c>
      <c r="D476" s="36">
        <v>73000</v>
      </c>
      <c r="E476" s="36">
        <v>42106.77</v>
      </c>
      <c r="F476" s="36">
        <v>72964.08</v>
      </c>
      <c r="G476" s="36">
        <f>F476/7.5345</f>
        <v>9683.9976109894487</v>
      </c>
      <c r="H476" s="36">
        <v>9684</v>
      </c>
      <c r="I476" s="87">
        <v>9007.76</v>
      </c>
      <c r="J476" s="36"/>
      <c r="K476" s="36"/>
    </row>
    <row r="477" spans="1:13" ht="13.5" hidden="1" customHeight="1" x14ac:dyDescent="0.2">
      <c r="A477" s="55"/>
      <c r="B477" s="25">
        <v>312</v>
      </c>
      <c r="C477" s="18" t="s">
        <v>74</v>
      </c>
      <c r="D477" s="36">
        <v>4500</v>
      </c>
      <c r="E477" s="36">
        <v>2494.29</v>
      </c>
      <c r="F477" s="36">
        <v>3500</v>
      </c>
      <c r="G477" s="36">
        <f>F477/7.5345</f>
        <v>464.52982945119118</v>
      </c>
      <c r="H477" s="36">
        <v>464.53</v>
      </c>
      <c r="I477" s="87">
        <v>600</v>
      </c>
      <c r="J477" s="36"/>
      <c r="K477" s="36"/>
    </row>
    <row r="478" spans="1:13" ht="13.5" hidden="1" customHeight="1" x14ac:dyDescent="0.2">
      <c r="A478" s="55"/>
      <c r="B478" s="25">
        <v>313</v>
      </c>
      <c r="C478" s="18" t="s">
        <v>18</v>
      </c>
      <c r="D478" s="36">
        <v>12045</v>
      </c>
      <c r="E478" s="36">
        <v>6947.62</v>
      </c>
      <c r="F478" s="36">
        <v>12039.07</v>
      </c>
      <c r="G478" s="36">
        <f>F478/7.5345</f>
        <v>1597.8591811002721</v>
      </c>
      <c r="H478" s="36">
        <v>1597.86</v>
      </c>
      <c r="I478" s="87">
        <v>1486.29</v>
      </c>
      <c r="J478" s="36"/>
      <c r="K478" s="36"/>
    </row>
    <row r="479" spans="1:13" ht="13.5" customHeight="1" x14ac:dyDescent="0.2">
      <c r="A479" s="55"/>
      <c r="B479" s="25">
        <v>32</v>
      </c>
      <c r="C479" s="18" t="s">
        <v>11</v>
      </c>
      <c r="D479" s="36">
        <f t="shared" ref="D479:I479" si="183">D480</f>
        <v>11112.17</v>
      </c>
      <c r="E479" s="36">
        <f t="shared" si="183"/>
        <v>1247.1500000000001</v>
      </c>
      <c r="F479" s="36">
        <f t="shared" si="183"/>
        <v>5000</v>
      </c>
      <c r="G479" s="36">
        <f t="shared" si="183"/>
        <v>663.61404207313024</v>
      </c>
      <c r="H479" s="36">
        <f t="shared" si="183"/>
        <v>663.61</v>
      </c>
      <c r="I479" s="87">
        <f t="shared" si="183"/>
        <v>646.33000000000004</v>
      </c>
      <c r="J479" s="36"/>
      <c r="K479" s="36"/>
    </row>
    <row r="480" spans="1:13" ht="13.5" hidden="1" customHeight="1" x14ac:dyDescent="0.2">
      <c r="A480" s="55"/>
      <c r="B480" s="25">
        <v>321</v>
      </c>
      <c r="C480" s="18" t="s">
        <v>19</v>
      </c>
      <c r="D480" s="36">
        <v>11112.17</v>
      </c>
      <c r="E480" s="36">
        <v>1247.1500000000001</v>
      </c>
      <c r="F480" s="36">
        <v>5000</v>
      </c>
      <c r="G480" s="36">
        <f>F480/7.5345</f>
        <v>663.61404207313024</v>
      </c>
      <c r="H480" s="36">
        <v>663.61</v>
      </c>
      <c r="I480" s="87">
        <v>646.33000000000004</v>
      </c>
      <c r="J480" s="11"/>
      <c r="K480" s="11"/>
    </row>
    <row r="481" spans="1:11" ht="13.5" customHeight="1" x14ac:dyDescent="0.2">
      <c r="A481" s="54">
        <v>9211</v>
      </c>
      <c r="B481" s="101" t="s">
        <v>216</v>
      </c>
      <c r="C481" s="102"/>
      <c r="D481" s="36"/>
      <c r="E481" s="36"/>
      <c r="F481" s="36"/>
      <c r="G481" s="36"/>
      <c r="H481" s="71"/>
      <c r="I481" s="89"/>
      <c r="J481" s="11"/>
      <c r="K481" s="11"/>
    </row>
    <row r="482" spans="1:11" ht="13.5" customHeight="1" x14ac:dyDescent="0.2">
      <c r="A482" s="43" t="s">
        <v>178</v>
      </c>
      <c r="B482" s="105" t="s">
        <v>217</v>
      </c>
      <c r="C482" s="106"/>
      <c r="D482" s="11"/>
      <c r="E482" s="11"/>
      <c r="F482" s="11"/>
      <c r="G482" s="11"/>
      <c r="H482" s="69"/>
      <c r="I482" s="90"/>
      <c r="J482" s="11"/>
      <c r="K482" s="11"/>
    </row>
    <row r="483" spans="1:11" ht="13.5" customHeight="1" x14ac:dyDescent="0.2">
      <c r="A483" s="55">
        <v>11001</v>
      </c>
      <c r="B483" s="105" t="s">
        <v>123</v>
      </c>
      <c r="C483" s="106"/>
      <c r="D483" s="36"/>
      <c r="E483" s="36"/>
      <c r="F483" s="36"/>
      <c r="G483" s="36"/>
      <c r="H483" s="71"/>
      <c r="I483" s="89"/>
      <c r="J483" s="11"/>
      <c r="K483" s="11"/>
    </row>
    <row r="484" spans="1:11" ht="13.5" customHeight="1" x14ac:dyDescent="0.2">
      <c r="A484" s="43"/>
      <c r="B484" s="25">
        <v>3</v>
      </c>
      <c r="C484" s="29" t="s">
        <v>10</v>
      </c>
      <c r="D484" s="36">
        <f t="shared" ref="D484:I484" si="184">D485+D489</f>
        <v>16579.689999999999</v>
      </c>
      <c r="E484" s="36">
        <f t="shared" si="184"/>
        <v>10704.17</v>
      </c>
      <c r="F484" s="36">
        <f t="shared" si="184"/>
        <v>16500.559999999998</v>
      </c>
      <c r="G484" s="36"/>
      <c r="H484" s="36"/>
      <c r="I484" s="87">
        <f t="shared" si="184"/>
        <v>3149.9999999999995</v>
      </c>
      <c r="J484" s="11"/>
      <c r="K484" s="11"/>
    </row>
    <row r="485" spans="1:11" ht="13.5" customHeight="1" x14ac:dyDescent="0.2">
      <c r="A485" s="55"/>
      <c r="B485" s="4">
        <v>31</v>
      </c>
      <c r="C485" s="4" t="s">
        <v>17</v>
      </c>
      <c r="D485" s="36">
        <f>SUM(D486:D488)</f>
        <v>15480</v>
      </c>
      <c r="E485" s="36">
        <f>SUM(E486:E488)</f>
        <v>10451.32</v>
      </c>
      <c r="F485" s="36">
        <f>SUM(F486:F488)</f>
        <v>14500.56</v>
      </c>
      <c r="G485" s="36"/>
      <c r="H485" s="36"/>
      <c r="I485" s="87">
        <f>SUM(I486:I488)</f>
        <v>2888.4199999999996</v>
      </c>
      <c r="J485" s="11"/>
      <c r="K485" s="11"/>
    </row>
    <row r="486" spans="1:11" ht="13.5" hidden="1" customHeight="1" x14ac:dyDescent="0.2">
      <c r="A486" s="55"/>
      <c r="B486" s="25">
        <v>311</v>
      </c>
      <c r="C486" s="18" t="s">
        <v>9</v>
      </c>
      <c r="D486" s="36">
        <v>12000</v>
      </c>
      <c r="E486" s="36">
        <v>8537</v>
      </c>
      <c r="F486" s="36">
        <v>11588.46</v>
      </c>
      <c r="G486" s="36"/>
      <c r="H486" s="36"/>
      <c r="I486" s="87">
        <v>2238.9899999999998</v>
      </c>
      <c r="J486" s="11"/>
      <c r="K486" s="11"/>
    </row>
    <row r="487" spans="1:11" ht="13.5" hidden="1" customHeight="1" x14ac:dyDescent="0.2">
      <c r="A487" s="55"/>
      <c r="B487" s="25">
        <v>312</v>
      </c>
      <c r="C487" s="18" t="s">
        <v>74</v>
      </c>
      <c r="D487" s="36">
        <v>1500</v>
      </c>
      <c r="E487" s="36">
        <v>505.71</v>
      </c>
      <c r="F487" s="36">
        <v>1000</v>
      </c>
      <c r="G487" s="36"/>
      <c r="H487" s="36"/>
      <c r="I487" s="87">
        <v>280</v>
      </c>
      <c r="J487" s="11"/>
      <c r="K487" s="11"/>
    </row>
    <row r="488" spans="1:11" ht="13.5" hidden="1" customHeight="1" x14ac:dyDescent="0.2">
      <c r="A488" s="55"/>
      <c r="B488" s="25">
        <v>313</v>
      </c>
      <c r="C488" s="18" t="s">
        <v>18</v>
      </c>
      <c r="D488" s="36">
        <v>1980</v>
      </c>
      <c r="E488" s="36">
        <v>1408.61</v>
      </c>
      <c r="F488" s="36">
        <v>1912.1</v>
      </c>
      <c r="G488" s="36"/>
      <c r="H488" s="36"/>
      <c r="I488" s="87">
        <v>369.43</v>
      </c>
      <c r="J488" s="11"/>
      <c r="K488" s="11"/>
    </row>
    <row r="489" spans="1:11" ht="13.5" customHeight="1" x14ac:dyDescent="0.2">
      <c r="A489" s="55"/>
      <c r="B489" s="25">
        <v>32</v>
      </c>
      <c r="C489" s="18" t="s">
        <v>11</v>
      </c>
      <c r="D489" s="36">
        <f>D490</f>
        <v>1099.69</v>
      </c>
      <c r="E489" s="36">
        <f>E490</f>
        <v>252.85</v>
      </c>
      <c r="F489" s="36">
        <f>F490</f>
        <v>2000</v>
      </c>
      <c r="G489" s="36"/>
      <c r="H489" s="36"/>
      <c r="I489" s="87">
        <f>SUM(I490:I491)</f>
        <v>261.58</v>
      </c>
      <c r="J489" s="11"/>
      <c r="K489" s="11"/>
    </row>
    <row r="490" spans="1:11" ht="13.5" hidden="1" customHeight="1" x14ac:dyDescent="0.2">
      <c r="A490" s="55"/>
      <c r="B490" s="25">
        <v>321</v>
      </c>
      <c r="C490" s="18" t="s">
        <v>19</v>
      </c>
      <c r="D490" s="36">
        <v>1099.69</v>
      </c>
      <c r="E490" s="36">
        <v>252.85</v>
      </c>
      <c r="F490" s="36">
        <v>2000</v>
      </c>
      <c r="G490" s="36"/>
      <c r="H490" s="36"/>
      <c r="I490" s="87">
        <v>213.5</v>
      </c>
      <c r="J490" s="11"/>
      <c r="K490" s="11"/>
    </row>
    <row r="491" spans="1:11" ht="13.5" hidden="1" customHeight="1" x14ac:dyDescent="0.2">
      <c r="A491" s="43"/>
      <c r="B491" s="22">
        <v>323</v>
      </c>
      <c r="C491" s="28" t="s">
        <v>22</v>
      </c>
      <c r="D491" s="36"/>
      <c r="E491" s="36"/>
      <c r="F491" s="36"/>
      <c r="G491" s="36"/>
      <c r="H491" s="36"/>
      <c r="I491" s="87">
        <v>48.08</v>
      </c>
      <c r="J491" s="11"/>
      <c r="K491" s="11"/>
    </row>
    <row r="492" spans="1:11" ht="13.5" customHeight="1" x14ac:dyDescent="0.2">
      <c r="A492" s="43" t="s">
        <v>178</v>
      </c>
      <c r="B492" s="105" t="s">
        <v>217</v>
      </c>
      <c r="C492" s="106"/>
      <c r="D492" s="36"/>
      <c r="E492" s="36"/>
      <c r="F492" s="36"/>
      <c r="G492" s="36"/>
      <c r="H492" s="36"/>
      <c r="I492" s="87"/>
      <c r="J492" s="11"/>
      <c r="K492" s="11"/>
    </row>
    <row r="493" spans="1:11" ht="13.5" customHeight="1" x14ac:dyDescent="0.2">
      <c r="A493" s="55">
        <v>51100</v>
      </c>
      <c r="B493" s="105" t="s">
        <v>162</v>
      </c>
      <c r="C493" s="106"/>
      <c r="D493" s="36"/>
      <c r="E493" s="36"/>
      <c r="F493" s="36"/>
      <c r="G493" s="36"/>
      <c r="H493" s="36"/>
      <c r="I493" s="87"/>
      <c r="J493" s="11"/>
      <c r="K493" s="11"/>
    </row>
    <row r="494" spans="1:11" ht="13.5" customHeight="1" x14ac:dyDescent="0.2">
      <c r="A494" s="55"/>
      <c r="B494" s="25">
        <v>3</v>
      </c>
      <c r="C494" s="29" t="s">
        <v>10</v>
      </c>
      <c r="D494" s="36">
        <f t="shared" ref="D494:I494" si="185">D495+D499</f>
        <v>100657.17</v>
      </c>
      <c r="E494" s="36">
        <f t="shared" si="185"/>
        <v>52795.83</v>
      </c>
      <c r="F494" s="36">
        <f t="shared" si="185"/>
        <v>93503.15</v>
      </c>
      <c r="G494" s="36"/>
      <c r="H494" s="36"/>
      <c r="I494" s="87">
        <f t="shared" si="185"/>
        <v>5850</v>
      </c>
      <c r="J494" s="11"/>
      <c r="K494" s="11"/>
    </row>
    <row r="495" spans="1:11" ht="13.5" customHeight="1" x14ac:dyDescent="0.2">
      <c r="A495" s="55"/>
      <c r="B495" s="4">
        <v>31</v>
      </c>
      <c r="C495" s="4" t="s">
        <v>17</v>
      </c>
      <c r="D495" s="36">
        <f>SUM(D496:D498)</f>
        <v>89545</v>
      </c>
      <c r="E495" s="36">
        <f>SUM(E496:E498)</f>
        <v>51548.68</v>
      </c>
      <c r="F495" s="36">
        <f>SUM(F496:F498)</f>
        <v>88503.15</v>
      </c>
      <c r="G495" s="36"/>
      <c r="H495" s="36"/>
      <c r="I495" s="87">
        <f>SUM(I496:I498)</f>
        <v>5364.21</v>
      </c>
      <c r="J495" s="11"/>
      <c r="K495" s="11"/>
    </row>
    <row r="496" spans="1:11" ht="13.5" hidden="1" customHeight="1" x14ac:dyDescent="0.2">
      <c r="A496" s="55"/>
      <c r="B496" s="25">
        <v>311</v>
      </c>
      <c r="C496" s="18" t="s">
        <v>9</v>
      </c>
      <c r="D496" s="36">
        <v>73000</v>
      </c>
      <c r="E496" s="36">
        <v>42106.77</v>
      </c>
      <c r="F496" s="36">
        <v>72964.08</v>
      </c>
      <c r="G496" s="36"/>
      <c r="H496" s="36"/>
      <c r="I496" s="87">
        <v>4158.12</v>
      </c>
      <c r="J496" s="11"/>
      <c r="K496" s="11"/>
    </row>
    <row r="497" spans="1:11" ht="13.5" hidden="1" customHeight="1" x14ac:dyDescent="0.2">
      <c r="A497" s="55"/>
      <c r="B497" s="25">
        <v>312</v>
      </c>
      <c r="C497" s="18" t="s">
        <v>74</v>
      </c>
      <c r="D497" s="36">
        <v>4500</v>
      </c>
      <c r="E497" s="36">
        <v>2494.29</v>
      </c>
      <c r="F497" s="36">
        <v>3500</v>
      </c>
      <c r="G497" s="36"/>
      <c r="H497" s="36"/>
      <c r="I497" s="87">
        <v>520</v>
      </c>
      <c r="J497" s="11"/>
      <c r="K497" s="11"/>
    </row>
    <row r="498" spans="1:11" ht="13.5" hidden="1" customHeight="1" x14ac:dyDescent="0.2">
      <c r="A498" s="55"/>
      <c r="B498" s="25">
        <v>313</v>
      </c>
      <c r="C498" s="18" t="s">
        <v>18</v>
      </c>
      <c r="D498" s="36">
        <v>12045</v>
      </c>
      <c r="E498" s="36">
        <v>6947.62</v>
      </c>
      <c r="F498" s="36">
        <v>12039.07</v>
      </c>
      <c r="G498" s="36"/>
      <c r="H498" s="36"/>
      <c r="I498" s="87">
        <v>686.09</v>
      </c>
      <c r="J498" s="11"/>
      <c r="K498" s="11"/>
    </row>
    <row r="499" spans="1:11" ht="13.5" customHeight="1" x14ac:dyDescent="0.2">
      <c r="A499" s="55"/>
      <c r="B499" s="25">
        <v>32</v>
      </c>
      <c r="C499" s="18" t="s">
        <v>11</v>
      </c>
      <c r="D499" s="36">
        <f>D500</f>
        <v>11112.17</v>
      </c>
      <c r="E499" s="36">
        <f>E500</f>
        <v>1247.1500000000001</v>
      </c>
      <c r="F499" s="36">
        <f>F500</f>
        <v>5000</v>
      </c>
      <c r="G499" s="36"/>
      <c r="H499" s="36"/>
      <c r="I499" s="87">
        <f>SUM(I500:I501)</f>
        <v>485.79</v>
      </c>
      <c r="J499" s="11"/>
      <c r="K499" s="11"/>
    </row>
    <row r="500" spans="1:11" ht="13.5" hidden="1" customHeight="1" x14ac:dyDescent="0.2">
      <c r="A500" s="55"/>
      <c r="B500" s="25">
        <v>321</v>
      </c>
      <c r="C500" s="18" t="s">
        <v>19</v>
      </c>
      <c r="D500" s="36">
        <v>11112.17</v>
      </c>
      <c r="E500" s="36">
        <v>1247.1500000000001</v>
      </c>
      <c r="F500" s="36">
        <v>5000</v>
      </c>
      <c r="G500" s="36"/>
      <c r="H500" s="36"/>
      <c r="I500" s="87">
        <v>396.5</v>
      </c>
      <c r="J500" s="11"/>
      <c r="K500" s="11"/>
    </row>
    <row r="501" spans="1:11" ht="13.5" hidden="1" customHeight="1" x14ac:dyDescent="0.2">
      <c r="A501" s="55"/>
      <c r="B501" s="22">
        <v>323</v>
      </c>
      <c r="C501" s="28" t="s">
        <v>22</v>
      </c>
      <c r="D501" s="36"/>
      <c r="E501" s="36"/>
      <c r="F501" s="36"/>
      <c r="G501" s="36"/>
      <c r="H501" s="36"/>
      <c r="I501" s="87">
        <v>89.29</v>
      </c>
      <c r="J501" s="11"/>
      <c r="K501" s="11"/>
    </row>
    <row r="502" spans="1:11" ht="13.5" customHeight="1" x14ac:dyDescent="0.2">
      <c r="A502" s="55"/>
      <c r="B502" s="22"/>
      <c r="C502" s="28"/>
      <c r="D502" s="36"/>
      <c r="E502" s="36"/>
      <c r="F502" s="36"/>
      <c r="G502" s="36"/>
      <c r="H502" s="36"/>
      <c r="I502" s="87"/>
      <c r="J502" s="11"/>
      <c r="K502" s="11"/>
    </row>
    <row r="503" spans="1:11" ht="16.5" customHeight="1" x14ac:dyDescent="0.2">
      <c r="A503" s="55"/>
      <c r="B503" s="25"/>
      <c r="C503" s="27" t="s">
        <v>13</v>
      </c>
      <c r="D503" s="11" t="e">
        <f t="shared" ref="D503:K503" si="186">D121</f>
        <v>#REF!</v>
      </c>
      <c r="E503" s="11" t="e">
        <f t="shared" si="186"/>
        <v>#REF!</v>
      </c>
      <c r="F503" s="11">
        <f t="shared" si="186"/>
        <v>5524514.7528571431</v>
      </c>
      <c r="G503" s="11">
        <f t="shared" si="186"/>
        <v>733229.11312723369</v>
      </c>
      <c r="H503" s="11">
        <f t="shared" si="186"/>
        <v>824401.38999999978</v>
      </c>
      <c r="I503" s="82">
        <f t="shared" ref="I503" si="187">I121</f>
        <v>887459.43999999983</v>
      </c>
      <c r="J503" s="11">
        <f t="shared" si="186"/>
        <v>615237.46</v>
      </c>
      <c r="K503" s="11">
        <f t="shared" si="186"/>
        <v>615237.46</v>
      </c>
    </row>
    <row r="504" spans="1:11" x14ac:dyDescent="0.2">
      <c r="B504" s="134"/>
      <c r="C504" s="134"/>
      <c r="D504" s="134"/>
      <c r="E504" s="134"/>
      <c r="F504" s="134"/>
      <c r="G504" s="134"/>
      <c r="H504" s="134"/>
      <c r="I504" s="134"/>
      <c r="J504" s="134"/>
    </row>
    <row r="505" spans="1:11" ht="20.100000000000001" customHeight="1" x14ac:dyDescent="0.2">
      <c r="B505" s="17"/>
      <c r="C505" s="17"/>
      <c r="D505" s="40"/>
      <c r="E505" s="40"/>
      <c r="F505" s="40"/>
      <c r="G505" s="40"/>
      <c r="H505" s="40"/>
      <c r="I505" s="91"/>
      <c r="J505" s="40"/>
      <c r="K505" s="40"/>
    </row>
    <row r="506" spans="1:11" ht="12.75" customHeight="1" x14ac:dyDescent="0.2">
      <c r="B506" s="17"/>
      <c r="C506" s="17"/>
      <c r="D506" s="17"/>
      <c r="E506" s="17"/>
      <c r="F506" s="17"/>
      <c r="G506" s="17"/>
      <c r="H506" s="17"/>
      <c r="I506" s="92"/>
      <c r="J506" s="17"/>
    </row>
    <row r="507" spans="1:11" ht="15" customHeight="1" x14ac:dyDescent="0.2">
      <c r="B507" s="17"/>
      <c r="C507" s="17"/>
      <c r="D507" s="17"/>
      <c r="E507" s="17"/>
      <c r="F507" s="17"/>
      <c r="G507" s="17"/>
      <c r="H507" s="17"/>
      <c r="I507" s="92"/>
      <c r="J507" s="17"/>
    </row>
    <row r="508" spans="1:11" ht="9.75" hidden="1" customHeight="1" x14ac:dyDescent="0.2">
      <c r="B508" s="17"/>
      <c r="C508" s="17"/>
      <c r="D508" s="17"/>
      <c r="E508" s="17"/>
      <c r="F508" s="17"/>
      <c r="G508" s="17"/>
      <c r="H508" s="74"/>
      <c r="I508" s="93"/>
      <c r="J508" s="17"/>
    </row>
    <row r="509" spans="1:1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</row>
    <row r="510" spans="1:1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</row>
    <row r="511" spans="1:1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</row>
    <row r="512" spans="1:1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</row>
  </sheetData>
  <mergeCells count="118">
    <mergeCell ref="B14:K14"/>
    <mergeCell ref="B15:K15"/>
    <mergeCell ref="B16:K16"/>
    <mergeCell ref="B17:K17"/>
    <mergeCell ref="A20:J20"/>
    <mergeCell ref="A36:J36"/>
    <mergeCell ref="A1:C1"/>
    <mergeCell ref="A2:C2"/>
    <mergeCell ref="B9:J9"/>
    <mergeCell ref="B10:J10"/>
    <mergeCell ref="B12:J12"/>
    <mergeCell ref="B13:K13"/>
    <mergeCell ref="B123:C123"/>
    <mergeCell ref="B133:C133"/>
    <mergeCell ref="B134:C134"/>
    <mergeCell ref="B135:C135"/>
    <mergeCell ref="B144:C144"/>
    <mergeCell ref="B145:C145"/>
    <mergeCell ref="B37:J37"/>
    <mergeCell ref="B66:C66"/>
    <mergeCell ref="B113:C113"/>
    <mergeCell ref="A117:J117"/>
    <mergeCell ref="B118:J118"/>
    <mergeCell ref="B122:C122"/>
    <mergeCell ref="B184:C184"/>
    <mergeCell ref="B192:C192"/>
    <mergeCell ref="B209:C209"/>
    <mergeCell ref="B210:C210"/>
    <mergeCell ref="B211:C211"/>
    <mergeCell ref="B215:C215"/>
    <mergeCell ref="B152:C152"/>
    <mergeCell ref="B153:C153"/>
    <mergeCell ref="B164:C164"/>
    <mergeCell ref="B165:C165"/>
    <mergeCell ref="B182:C182"/>
    <mergeCell ref="B183:C183"/>
    <mergeCell ref="B257:C257"/>
    <mergeCell ref="B266:C266"/>
    <mergeCell ref="B267:C267"/>
    <mergeCell ref="B272:C272"/>
    <mergeCell ref="B277:C277"/>
    <mergeCell ref="B278:C278"/>
    <mergeCell ref="B216:C216"/>
    <mergeCell ref="B222:C222"/>
    <mergeCell ref="B226:C226"/>
    <mergeCell ref="B230:C230"/>
    <mergeCell ref="B239:C239"/>
    <mergeCell ref="B248:C248"/>
    <mergeCell ref="B308:C308"/>
    <mergeCell ref="B309:C309"/>
    <mergeCell ref="B315:C315"/>
    <mergeCell ref="B316:C316"/>
    <mergeCell ref="B320:C320"/>
    <mergeCell ref="B321:C321"/>
    <mergeCell ref="B285:C285"/>
    <mergeCell ref="B286:C286"/>
    <mergeCell ref="B290:C290"/>
    <mergeCell ref="B291:C291"/>
    <mergeCell ref="B296:C296"/>
    <mergeCell ref="B300:C300"/>
    <mergeCell ref="B347:C347"/>
    <mergeCell ref="B348:C348"/>
    <mergeCell ref="B353:C353"/>
    <mergeCell ref="B354:C354"/>
    <mergeCell ref="B359:C359"/>
    <mergeCell ref="B360:C360"/>
    <mergeCell ref="B326:C326"/>
    <mergeCell ref="B327:C327"/>
    <mergeCell ref="B336:C336"/>
    <mergeCell ref="B337:C337"/>
    <mergeCell ref="B341:C341"/>
    <mergeCell ref="B342:C342"/>
    <mergeCell ref="B383:C383"/>
    <mergeCell ref="B388:C388"/>
    <mergeCell ref="B393:C393"/>
    <mergeCell ref="B394:C394"/>
    <mergeCell ref="B395:C395"/>
    <mergeCell ref="M396:N396"/>
    <mergeCell ref="B361:C361"/>
    <mergeCell ref="B370:C370"/>
    <mergeCell ref="B371:C371"/>
    <mergeCell ref="B377:C377"/>
    <mergeCell ref="B378:C378"/>
    <mergeCell ref="B382:C382"/>
    <mergeCell ref="B421:C421"/>
    <mergeCell ref="B426:C426"/>
    <mergeCell ref="B427:C427"/>
    <mergeCell ref="B428:C428"/>
    <mergeCell ref="B400:C400"/>
    <mergeCell ref="B401:C401"/>
    <mergeCell ref="B402:C402"/>
    <mergeCell ref="B407:C407"/>
    <mergeCell ref="B408:C408"/>
    <mergeCell ref="B414:C414"/>
    <mergeCell ref="B493:C493"/>
    <mergeCell ref="B504:J504"/>
    <mergeCell ref="A509:J512"/>
    <mergeCell ref="B177:C177"/>
    <mergeCell ref="B231:C231"/>
    <mergeCell ref="B441:C441"/>
    <mergeCell ref="B481:C481"/>
    <mergeCell ref="B482:C482"/>
    <mergeCell ref="B483:C483"/>
    <mergeCell ref="B492:C492"/>
    <mergeCell ref="B453:C453"/>
    <mergeCell ref="B462:C462"/>
    <mergeCell ref="B463:C463"/>
    <mergeCell ref="B464:C464"/>
    <mergeCell ref="B472:C472"/>
    <mergeCell ref="B473:C473"/>
    <mergeCell ref="B432:C432"/>
    <mergeCell ref="B433:C433"/>
    <mergeCell ref="B437:C437"/>
    <mergeCell ref="B445:C445"/>
    <mergeCell ref="B446:C446"/>
    <mergeCell ref="B452:C452"/>
    <mergeCell ref="B415:C415"/>
    <mergeCell ref="B420:C420"/>
  </mergeCells>
  <conditionalFormatting sqref="B6:B7 B9:IY12 M13:IY16 L17:IY18 B19:J19 K19:IY21 D23:G32 B23:C35 D33:J35 K33:IY37 D37:J37 D116:J116 K116:IY118 D118:J118 B118:C120 B121 J133:P133 T133:IZ133 B137:C143 B144 B147:C147 B149:C149 B152:C152 B164:G174 J166:L166 O166:IZ166 J167:IZ183 D175:G181 B182:B183 D182:F316 J184:N184 R184:IZ184 C185 J185:IZ222 B186:C186 C187 B188:C188 C189:C191 C193:C203 B194:B198 B200:B203 B204:C208 B215 G215:H221 B216:C221 J223:O223 S223:IZ223 B223:C225 B226 B227:C229 B230 B249:C256 B258:C265 B266 B287:C289 B290 J316:N316 Q316:IZ316 J317:IZ322 B317:F324 J323:N323 Q323:IZ323 J324:IZ370 B325:C346 B347:B359 C349:C358 J371:M371 P371:IZ371 D387:E394 F387:F399 B395:E399 F405:F426 D407:E426 J427:L427 O427:IZ427 J439:N439 Q439:IZ439 J440:IZ444 J446:IZ503 K504:IY504 L505:IY505 K506:IY65806 B513:J65810">
    <cfRule type="cellIs" dxfId="123" priority="330" stopIfTrue="1" operator="equal">
      <formula>0</formula>
    </cfRule>
  </conditionalFormatting>
  <conditionalFormatting sqref="B177">
    <cfRule type="cellIs" dxfId="122" priority="32" stopIfTrue="1" operator="equal">
      <formula>0</formula>
    </cfRule>
  </conditionalFormatting>
  <conditionalFormatting sqref="B209:B210">
    <cfRule type="cellIs" dxfId="121" priority="134" stopIfTrue="1" operator="equal">
      <formula>0</formula>
    </cfRule>
  </conditionalFormatting>
  <conditionalFormatting sqref="B257">
    <cfRule type="cellIs" dxfId="120" priority="221" stopIfTrue="1" operator="equal">
      <formula>0</formula>
    </cfRule>
  </conditionalFormatting>
  <conditionalFormatting sqref="B272">
    <cfRule type="cellIs" dxfId="119" priority="220" stopIfTrue="1" operator="equal">
      <formula>0</formula>
    </cfRule>
  </conditionalFormatting>
  <conditionalFormatting sqref="B285:B286">
    <cfRule type="cellIs" dxfId="118" priority="219" stopIfTrue="1" operator="equal">
      <formula>0</formula>
    </cfRule>
  </conditionalFormatting>
  <conditionalFormatting sqref="B296">
    <cfRule type="cellIs" dxfId="117" priority="218" stopIfTrue="1" operator="equal">
      <formula>0</formula>
    </cfRule>
  </conditionalFormatting>
  <conditionalFormatting sqref="B308:B309">
    <cfRule type="cellIs" dxfId="116" priority="217" stopIfTrue="1" operator="equal">
      <formula>0</formula>
    </cfRule>
  </conditionalFormatting>
  <conditionalFormatting sqref="B361">
    <cfRule type="cellIs" dxfId="115" priority="291" stopIfTrue="1" operator="equal">
      <formula>0</formula>
    </cfRule>
  </conditionalFormatting>
  <conditionalFormatting sqref="B37:C116">
    <cfRule type="cellIs" dxfId="114" priority="99" stopIfTrue="1" operator="equal">
      <formula>0</formula>
    </cfRule>
  </conditionalFormatting>
  <conditionalFormatting sqref="B122:C132">
    <cfRule type="cellIs" dxfId="113" priority="298" stopIfTrue="1" operator="equal">
      <formula>0</formula>
    </cfRule>
  </conditionalFormatting>
  <conditionalFormatting sqref="B154:C163">
    <cfRule type="cellIs" dxfId="112" priority="301" stopIfTrue="1" operator="equal">
      <formula>0</formula>
    </cfRule>
  </conditionalFormatting>
  <conditionalFormatting sqref="B175:C176">
    <cfRule type="cellIs" dxfId="111" priority="137" stopIfTrue="1" operator="equal">
      <formula>0</formula>
    </cfRule>
  </conditionalFormatting>
  <conditionalFormatting sqref="B178:C181">
    <cfRule type="cellIs" dxfId="110" priority="30" stopIfTrue="1" operator="equal">
      <formula>0</formula>
    </cfRule>
  </conditionalFormatting>
  <conditionalFormatting sqref="B212:C214">
    <cfRule type="cellIs" dxfId="109" priority="132" stopIfTrue="1" operator="equal">
      <formula>0</formula>
    </cfRule>
  </conditionalFormatting>
  <conditionalFormatting sqref="B232:C247">
    <cfRule type="cellIs" dxfId="108" priority="29" stopIfTrue="1" operator="equal">
      <formula>0</formula>
    </cfRule>
  </conditionalFormatting>
  <conditionalFormatting sqref="B268:C271">
    <cfRule type="cellIs" dxfId="107" priority="126" stopIfTrue="1" operator="equal">
      <formula>0</formula>
    </cfRule>
  </conditionalFormatting>
  <conditionalFormatting sqref="B273:C277">
    <cfRule type="cellIs" dxfId="106" priority="302" stopIfTrue="1" operator="equal">
      <formula>0</formula>
    </cfRule>
  </conditionalFormatting>
  <conditionalFormatting sqref="B279:C279">
    <cfRule type="cellIs" dxfId="105" priority="324" stopIfTrue="1" operator="equal">
      <formula>0</formula>
    </cfRule>
  </conditionalFormatting>
  <conditionalFormatting sqref="B282:C284">
    <cfRule type="cellIs" dxfId="104" priority="310" stopIfTrue="1" operator="equal">
      <formula>0</formula>
    </cfRule>
  </conditionalFormatting>
  <conditionalFormatting sqref="B291:C295">
    <cfRule type="cellIs" dxfId="103" priority="122" stopIfTrue="1" operator="equal">
      <formula>0</formula>
    </cfRule>
  </conditionalFormatting>
  <conditionalFormatting sqref="B297:C307">
    <cfRule type="cellIs" dxfId="102" priority="283" stopIfTrue="1" operator="equal">
      <formula>0</formula>
    </cfRule>
  </conditionalFormatting>
  <conditionalFormatting sqref="B310:C316">
    <cfRule type="cellIs" dxfId="101" priority="320" stopIfTrue="1" operator="equal">
      <formula>0</formula>
    </cfRule>
  </conditionalFormatting>
  <conditionalFormatting sqref="B360:C360">
    <cfRule type="cellIs" dxfId="100" priority="292" stopIfTrue="1" operator="equal">
      <formula>0</formula>
    </cfRule>
  </conditionalFormatting>
  <conditionalFormatting sqref="B362:C389">
    <cfRule type="cellIs" dxfId="99" priority="117" stopIfTrue="1" operator="equal">
      <formula>0</formula>
    </cfRule>
  </conditionalFormatting>
  <conditionalFormatting sqref="B402:C404">
    <cfRule type="cellIs" dxfId="98" priority="110" stopIfTrue="1" operator="equal">
      <formula>0</formula>
    </cfRule>
  </conditionalFormatting>
  <conditionalFormatting sqref="B407:C425">
    <cfRule type="cellIs" dxfId="97" priority="314" stopIfTrue="1" operator="equal">
      <formula>0</formula>
    </cfRule>
  </conditionalFormatting>
  <conditionalFormatting sqref="B428:C444">
    <cfRule type="cellIs" dxfId="96" priority="26" stopIfTrue="1" operator="equal">
      <formula>0</formula>
    </cfRule>
  </conditionalFormatting>
  <conditionalFormatting sqref="B446:C461">
    <cfRule type="cellIs" dxfId="95" priority="102" stopIfTrue="1" operator="equal">
      <formula>0</formula>
    </cfRule>
  </conditionalFormatting>
  <conditionalFormatting sqref="B463:C480">
    <cfRule type="cellIs" dxfId="94" priority="215" stopIfTrue="1" operator="equal">
      <formula>0</formula>
    </cfRule>
  </conditionalFormatting>
  <conditionalFormatting sqref="B482:C503">
    <cfRule type="cellIs" dxfId="93" priority="1" stopIfTrue="1" operator="equal">
      <formula>0</formula>
    </cfRule>
  </conditionalFormatting>
  <conditionalFormatting sqref="B405:E406">
    <cfRule type="cellIs" dxfId="92" priority="109" stopIfTrue="1" operator="equal">
      <formula>0</formula>
    </cfRule>
  </conditionalFormatting>
  <conditionalFormatting sqref="B13:L15 L16 B16:B18">
    <cfRule type="cellIs" dxfId="91" priority="288" stopIfTrue="1" operator="equal">
      <formula>0</formula>
    </cfRule>
  </conditionalFormatting>
  <conditionalFormatting sqref="C148">
    <cfRule type="cellIs" dxfId="90" priority="312" stopIfTrue="1" operator="equal">
      <formula>0</formula>
    </cfRule>
  </conditionalFormatting>
  <conditionalFormatting sqref="C280:C281">
    <cfRule type="cellIs" dxfId="89" priority="323" stopIfTrue="1" operator="equal">
      <formula>0</formula>
    </cfRule>
  </conditionalFormatting>
  <conditionalFormatting sqref="C390:C392">
    <cfRule type="cellIs" dxfId="88" priority="317" stopIfTrue="1" operator="equal">
      <formula>0</formula>
    </cfRule>
  </conditionalFormatting>
  <conditionalFormatting sqref="C150:F151">
    <cfRule type="cellIs" dxfId="87" priority="271" stopIfTrue="1" operator="equal">
      <formula>0</formula>
    </cfRule>
  </conditionalFormatting>
  <conditionalFormatting sqref="C22:G22">
    <cfRule type="cellIs" dxfId="86" priority="277" stopIfTrue="1" operator="equal">
      <formula>0</formula>
    </cfRule>
  </conditionalFormatting>
  <conditionalFormatting sqref="D152:F163">
    <cfRule type="cellIs" dxfId="85" priority="270" stopIfTrue="1" operator="equal">
      <formula>0</formula>
    </cfRule>
  </conditionalFormatting>
  <conditionalFormatting sqref="D427:F503">
    <cfRule type="cellIs" dxfId="84" priority="23" stopIfTrue="1" operator="equal">
      <formula>0</formula>
    </cfRule>
  </conditionalFormatting>
  <conditionalFormatting sqref="D119:G149">
    <cfRule type="cellIs" dxfId="83" priority="268" stopIfTrue="1" operator="equal">
      <formula>0</formula>
    </cfRule>
  </conditionalFormatting>
  <conditionalFormatting sqref="D325:G386">
    <cfRule type="cellIs" dxfId="82" priority="121" stopIfTrue="1" operator="equal">
      <formula>0</formula>
    </cfRule>
  </conditionalFormatting>
  <conditionalFormatting sqref="D38:IZ115">
    <cfRule type="cellIs" dxfId="81" priority="35" stopIfTrue="1" operator="equal">
      <formula>0</formula>
    </cfRule>
  </conditionalFormatting>
  <conditionalFormatting sqref="G150:G163">
    <cfRule type="cellIs" dxfId="80" priority="244" stopIfTrue="1" operator="equal">
      <formula>0</formula>
    </cfRule>
  </conditionalFormatting>
  <conditionalFormatting sqref="G182:G214">
    <cfRule type="cellIs" dxfId="79" priority="261" stopIfTrue="1" operator="equal">
      <formula>0</formula>
    </cfRule>
  </conditionalFormatting>
  <conditionalFormatting sqref="G222:G324">
    <cfRule type="cellIs" dxfId="78" priority="238" stopIfTrue="1" operator="equal">
      <formula>0</formula>
    </cfRule>
  </conditionalFormatting>
  <conditionalFormatting sqref="G387:G444">
    <cfRule type="cellIs" dxfId="77" priority="113" stopIfTrue="1" operator="equal">
      <formula>0</formula>
    </cfRule>
  </conditionalFormatting>
  <conditionalFormatting sqref="G445:H503">
    <cfRule type="cellIs" dxfId="76" priority="8" stopIfTrue="1" operator="equal">
      <formula>0</formula>
    </cfRule>
  </conditionalFormatting>
  <conditionalFormatting sqref="H119:H214">
    <cfRule type="cellIs" dxfId="75" priority="130" stopIfTrue="1" operator="equal">
      <formula>0</formula>
    </cfRule>
  </conditionalFormatting>
  <conditionalFormatting sqref="H222:H444">
    <cfRule type="cellIs" dxfId="74" priority="107" stopIfTrue="1" operator="equal">
      <formula>0</formula>
    </cfRule>
  </conditionalFormatting>
  <conditionalFormatting sqref="H22:IZ32">
    <cfRule type="cellIs" dxfId="73" priority="33" stopIfTrue="1" operator="equal">
      <formula>0</formula>
    </cfRule>
  </conditionalFormatting>
  <conditionalFormatting sqref="I119:I503">
    <cfRule type="cellIs" dxfId="72" priority="2" stopIfTrue="1" operator="equal">
      <formula>0</formula>
    </cfRule>
  </conditionalFormatting>
  <conditionalFormatting sqref="J445:L445 O445:IZ445">
    <cfRule type="cellIs" dxfId="71" priority="105" stopIfTrue="1" operator="equal">
      <formula>0</formula>
    </cfRule>
  </conditionalFormatting>
  <conditionalFormatting sqref="J119:IZ132">
    <cfRule type="cellIs" dxfId="70" priority="294" stopIfTrue="1" operator="equal">
      <formula>0</formula>
    </cfRule>
  </conditionalFormatting>
  <conditionalFormatting sqref="J134:IZ165">
    <cfRule type="cellIs" dxfId="69" priority="300" stopIfTrue="1" operator="equal">
      <formula>0</formula>
    </cfRule>
  </conditionalFormatting>
  <conditionalFormatting sqref="J224:IZ315">
    <cfRule type="cellIs" dxfId="68" priority="305" stopIfTrue="1" operator="equal">
      <formula>0</formula>
    </cfRule>
  </conditionalFormatting>
  <conditionalFormatting sqref="J372:IZ400 D400:F404 J401:L401 O401:IZ401 J402:IZ426">
    <cfRule type="cellIs" dxfId="67" priority="114" stopIfTrue="1" operator="equal">
      <formula>0</formula>
    </cfRule>
  </conditionalFormatting>
  <conditionalFormatting sqref="J428:IZ438">
    <cfRule type="cellIs" dxfId="66" priority="197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63" fitToHeight="0" orientation="portrait" horizontalDpi="4294967294" r:id="rId1"/>
  <headerFooter alignWithMargins="0">
    <oddFooter>&amp;RStranica &amp;P od 10</oddFooter>
  </headerFooter>
  <rowBreaks count="2" manualBreakCount="2">
    <brk id="34" max="8" man="1"/>
    <brk id="115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  <pageSetUpPr fitToPage="1"/>
  </sheetPr>
  <dimension ref="A1:N528"/>
  <sheetViews>
    <sheetView tabSelected="1" workbookViewId="0">
      <selection activeCell="A5" sqref="A5"/>
    </sheetView>
  </sheetViews>
  <sheetFormatPr defaultColWidth="9.140625" defaultRowHeight="12.75" x14ac:dyDescent="0.2"/>
  <cols>
    <col min="1" max="1" width="11.28515625" style="20" customWidth="1"/>
    <col min="2" max="2" width="12.140625" style="20" customWidth="1"/>
    <col min="3" max="3" width="67.7109375" style="20" customWidth="1"/>
    <col min="4" max="7" width="15.5703125" style="20" hidden="1" customWidth="1"/>
    <col min="8" max="8" width="15.5703125" style="67" hidden="1" customWidth="1"/>
    <col min="9" max="9" width="15.5703125" style="67" customWidth="1"/>
    <col min="10" max="11" width="15.5703125" style="20" customWidth="1"/>
    <col min="12" max="12" width="12.7109375" style="20" bestFit="1" customWidth="1"/>
    <col min="13" max="13" width="9.140625" style="20"/>
    <col min="14" max="14" width="9.5703125" style="20" bestFit="1" customWidth="1"/>
    <col min="15" max="16384" width="9.140625" style="20"/>
  </cols>
  <sheetData>
    <row r="1" spans="1:11" ht="15" customHeight="1" x14ac:dyDescent="0.2">
      <c r="A1" s="108" t="s">
        <v>20</v>
      </c>
      <c r="B1" s="108"/>
      <c r="C1" s="108"/>
      <c r="D1" s="42"/>
      <c r="E1" s="42"/>
      <c r="F1" s="42"/>
      <c r="G1" s="42"/>
      <c r="H1" s="42"/>
      <c r="I1" s="42"/>
    </row>
    <row r="2" spans="1:11" ht="15" customHeight="1" x14ac:dyDescent="0.2">
      <c r="A2" s="109" t="s">
        <v>64</v>
      </c>
      <c r="B2" s="109"/>
      <c r="C2" s="109"/>
      <c r="H2" s="20"/>
      <c r="I2" s="20"/>
    </row>
    <row r="3" spans="1:11" ht="9" customHeight="1" x14ac:dyDescent="0.2">
      <c r="B3" s="19"/>
      <c r="H3" s="20"/>
      <c r="I3" s="20"/>
    </row>
    <row r="4" spans="1:11" ht="15" customHeight="1" x14ac:dyDescent="0.2">
      <c r="A4" s="13" t="s">
        <v>231</v>
      </c>
      <c r="B4" s="100"/>
      <c r="H4" s="20"/>
      <c r="I4" s="20"/>
    </row>
    <row r="5" spans="1:11" ht="15" customHeight="1" x14ac:dyDescent="0.2">
      <c r="A5" s="13" t="s">
        <v>232</v>
      </c>
      <c r="B5" s="100"/>
      <c r="H5" s="20"/>
      <c r="I5" s="20"/>
    </row>
    <row r="6" spans="1:11" ht="15" customHeight="1" x14ac:dyDescent="0.2">
      <c r="A6" s="13" t="s">
        <v>45</v>
      </c>
      <c r="B6" s="13" t="s">
        <v>230</v>
      </c>
      <c r="H6" s="20"/>
      <c r="I6" s="20"/>
    </row>
    <row r="7" spans="1:11" ht="15" customHeight="1" x14ac:dyDescent="0.2">
      <c r="B7" s="13"/>
      <c r="H7" s="20"/>
      <c r="I7" s="20"/>
    </row>
    <row r="8" spans="1:11" x14ac:dyDescent="0.2">
      <c r="H8" s="20"/>
      <c r="I8" s="20"/>
    </row>
    <row r="9" spans="1:11" ht="45.75" customHeight="1" x14ac:dyDescent="0.2">
      <c r="B9" s="110" t="s">
        <v>108</v>
      </c>
      <c r="C9" s="110"/>
      <c r="D9" s="110"/>
      <c r="E9" s="110"/>
      <c r="F9" s="110"/>
      <c r="G9" s="110"/>
      <c r="H9" s="110"/>
      <c r="I9" s="110"/>
      <c r="J9" s="110"/>
    </row>
    <row r="10" spans="1:11" ht="26.25" customHeight="1" x14ac:dyDescent="0.2">
      <c r="B10" s="111" t="s">
        <v>220</v>
      </c>
      <c r="C10" s="111"/>
      <c r="D10" s="111"/>
      <c r="E10" s="111"/>
      <c r="F10" s="111"/>
      <c r="G10" s="111"/>
      <c r="H10" s="111"/>
      <c r="I10" s="111"/>
      <c r="J10" s="111"/>
    </row>
    <row r="11" spans="1:11" ht="26.25" customHeight="1" x14ac:dyDescent="0.2">
      <c r="B11" s="45"/>
      <c r="C11" s="45"/>
      <c r="D11" s="45"/>
      <c r="E11" s="45"/>
      <c r="F11" s="45"/>
      <c r="G11" s="45"/>
      <c r="H11" s="68"/>
      <c r="I11" s="68"/>
      <c r="J11" s="45"/>
    </row>
    <row r="12" spans="1:11" x14ac:dyDescent="0.2">
      <c r="B12" s="108" t="s">
        <v>2</v>
      </c>
      <c r="C12" s="108"/>
      <c r="D12" s="108"/>
      <c r="E12" s="108"/>
      <c r="F12" s="108"/>
      <c r="G12" s="108"/>
      <c r="H12" s="108"/>
      <c r="I12" s="108"/>
      <c r="J12" s="108"/>
    </row>
    <row r="13" spans="1:11" ht="12.75" customHeight="1" x14ac:dyDescent="0.2">
      <c r="B13" s="107" t="s">
        <v>221</v>
      </c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ht="12.75" customHeight="1" x14ac:dyDescent="0.2">
      <c r="B14" s="107" t="s">
        <v>222</v>
      </c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ht="12.75" customHeight="1" x14ac:dyDescent="0.2">
      <c r="B15" s="109" t="s">
        <v>103</v>
      </c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ht="12.75" customHeight="1" x14ac:dyDescent="0.2">
      <c r="B16" s="109" t="s">
        <v>223</v>
      </c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 ht="12.75" customHeight="1" x14ac:dyDescent="0.2">
      <c r="B17" s="109"/>
      <c r="C17" s="109"/>
      <c r="D17" s="109"/>
      <c r="E17" s="109"/>
      <c r="F17" s="109"/>
      <c r="G17" s="109"/>
      <c r="H17" s="109"/>
      <c r="I17" s="109"/>
      <c r="J17" s="109"/>
      <c r="K17" s="109"/>
    </row>
    <row r="18" spans="1:11" ht="12.75" customHeight="1" x14ac:dyDescent="0.2"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2.75" customHeight="1" x14ac:dyDescent="0.2">
      <c r="B19" s="44"/>
      <c r="C19" s="44"/>
      <c r="D19" s="44"/>
      <c r="E19" s="44"/>
      <c r="F19" s="44"/>
      <c r="G19" s="44"/>
      <c r="H19" s="44"/>
      <c r="I19" s="44"/>
      <c r="J19" s="44"/>
    </row>
    <row r="20" spans="1:11" ht="12.75" customHeight="1" x14ac:dyDescent="0.2">
      <c r="A20" s="114" t="s">
        <v>126</v>
      </c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1" ht="12.75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1" ht="25.5" x14ac:dyDescent="0.2">
      <c r="A22" s="46"/>
      <c r="B22" s="3" t="s">
        <v>63</v>
      </c>
      <c r="C22" s="3" t="s">
        <v>128</v>
      </c>
      <c r="D22" s="3" t="s">
        <v>99</v>
      </c>
      <c r="E22" s="3" t="s">
        <v>104</v>
      </c>
      <c r="F22" s="3" t="s">
        <v>110</v>
      </c>
      <c r="G22" s="3" t="s">
        <v>110</v>
      </c>
      <c r="H22" s="3" t="s">
        <v>181</v>
      </c>
      <c r="I22" s="3" t="s">
        <v>110</v>
      </c>
      <c r="J22" s="3" t="s">
        <v>224</v>
      </c>
      <c r="K22" s="3" t="s">
        <v>225</v>
      </c>
    </row>
    <row r="23" spans="1:11" ht="12.75" customHeight="1" x14ac:dyDescent="0.2">
      <c r="B23" s="3"/>
      <c r="C23" s="3" t="s">
        <v>115</v>
      </c>
      <c r="D23" s="3" t="s">
        <v>112</v>
      </c>
      <c r="E23" s="3" t="s">
        <v>112</v>
      </c>
      <c r="F23" s="3" t="s">
        <v>112</v>
      </c>
      <c r="G23" s="3" t="s">
        <v>113</v>
      </c>
      <c r="H23" s="3" t="s">
        <v>113</v>
      </c>
      <c r="I23" s="3" t="s">
        <v>113</v>
      </c>
      <c r="J23" s="3" t="s">
        <v>113</v>
      </c>
      <c r="K23" s="3" t="s">
        <v>113</v>
      </c>
    </row>
    <row r="24" spans="1:11" ht="16.5" customHeight="1" x14ac:dyDescent="0.2">
      <c r="B24" s="3" t="s">
        <v>41</v>
      </c>
      <c r="C24" s="10" t="s">
        <v>5</v>
      </c>
      <c r="D24" s="11">
        <v>4384932.5</v>
      </c>
      <c r="E24" s="11">
        <v>4677449.75</v>
      </c>
      <c r="F24" s="11">
        <f t="shared" ref="F24:I24" si="0">F40</f>
        <v>5430357.9028571434</v>
      </c>
      <c r="G24" s="11">
        <f t="shared" si="0"/>
        <v>720732.35156375903</v>
      </c>
      <c r="H24" s="11">
        <f t="shared" si="0"/>
        <v>794391.1599999998</v>
      </c>
      <c r="I24" s="11">
        <f t="shared" si="0"/>
        <v>860847.14999999991</v>
      </c>
      <c r="J24" s="11">
        <f t="shared" ref="J24" si="1">J40</f>
        <v>857934.06999999983</v>
      </c>
      <c r="K24" s="96">
        <f>J24/I24</f>
        <v>0.99661603108054653</v>
      </c>
    </row>
    <row r="25" spans="1:11" ht="16.5" customHeight="1" x14ac:dyDescent="0.2">
      <c r="B25" s="3" t="s">
        <v>40</v>
      </c>
      <c r="C25" s="10" t="s">
        <v>56</v>
      </c>
      <c r="D25" s="12" t="s">
        <v>62</v>
      </c>
      <c r="E25" s="12" t="s">
        <v>62</v>
      </c>
      <c r="F25" s="12" t="s">
        <v>62</v>
      </c>
      <c r="G25" s="12" t="s">
        <v>62</v>
      </c>
      <c r="H25" s="12" t="s">
        <v>62</v>
      </c>
      <c r="I25" s="12" t="s">
        <v>62</v>
      </c>
      <c r="J25" s="12" t="s">
        <v>62</v>
      </c>
      <c r="K25" s="96"/>
    </row>
    <row r="26" spans="1:11" s="5" customFormat="1" ht="16.5" customHeight="1" x14ac:dyDescent="0.2">
      <c r="B26" s="3" t="s">
        <v>39</v>
      </c>
      <c r="C26" s="10" t="s">
        <v>58</v>
      </c>
      <c r="D26" s="11">
        <f t="shared" ref="D26:I26" si="2">SUM(D24:D25)</f>
        <v>4384932.5</v>
      </c>
      <c r="E26" s="11">
        <f t="shared" si="2"/>
        <v>4677449.75</v>
      </c>
      <c r="F26" s="11">
        <f t="shared" si="2"/>
        <v>5430357.9028571434</v>
      </c>
      <c r="G26" s="11">
        <f t="shared" si="2"/>
        <v>720732.35156375903</v>
      </c>
      <c r="H26" s="11">
        <f t="shared" si="2"/>
        <v>794391.1599999998</v>
      </c>
      <c r="I26" s="11">
        <f t="shared" si="2"/>
        <v>860847.14999999991</v>
      </c>
      <c r="J26" s="11">
        <f t="shared" ref="J26" si="3">SUM(J24:J25)</f>
        <v>857934.06999999983</v>
      </c>
      <c r="K26" s="96">
        <f t="shared" ref="K26:K31" si="4">J26/I26</f>
        <v>0.99661603108054653</v>
      </c>
    </row>
    <row r="27" spans="1:11" ht="16.5" customHeight="1" x14ac:dyDescent="0.2">
      <c r="B27" s="3" t="s">
        <v>50</v>
      </c>
      <c r="C27" s="10" t="s">
        <v>10</v>
      </c>
      <c r="D27" s="11">
        <v>4437432.5</v>
      </c>
      <c r="E27" s="11">
        <v>4729546.67</v>
      </c>
      <c r="F27" s="11">
        <f>F121-F28</f>
        <v>5325014.7528571431</v>
      </c>
      <c r="G27" s="11">
        <f>G121-G28</f>
        <v>706750.91284851579</v>
      </c>
      <c r="H27" s="11">
        <f>H121-H28</f>
        <v>791900.9099999998</v>
      </c>
      <c r="I27" s="11">
        <f>I121-I28</f>
        <v>853456.04999999981</v>
      </c>
      <c r="J27" s="11">
        <f>J121-J28</f>
        <v>851871.31999999983</v>
      </c>
      <c r="K27" s="96">
        <f t="shared" si="4"/>
        <v>0.99814316156057481</v>
      </c>
    </row>
    <row r="28" spans="1:11" ht="16.5" customHeight="1" x14ac:dyDescent="0.2">
      <c r="B28" s="3" t="s">
        <v>51</v>
      </c>
      <c r="C28" s="10" t="s">
        <v>57</v>
      </c>
      <c r="D28" s="11">
        <v>253500</v>
      </c>
      <c r="E28" s="11">
        <v>276500</v>
      </c>
      <c r="F28" s="11">
        <f>F162+F426++F294+F456+F474+F445</f>
        <v>199500</v>
      </c>
      <c r="G28" s="11">
        <f>G162+G426++G294+G456+G474+G445</f>
        <v>26478.200278717894</v>
      </c>
      <c r="H28" s="11">
        <f>H100</f>
        <v>32500.48</v>
      </c>
      <c r="I28" s="11">
        <f>I100</f>
        <v>34003.39</v>
      </c>
      <c r="J28" s="11">
        <f>J100</f>
        <v>10915.11</v>
      </c>
      <c r="K28" s="96">
        <f t="shared" si="4"/>
        <v>0.32100064140663626</v>
      </c>
    </row>
    <row r="29" spans="1:11" s="5" customFormat="1" ht="16.5" customHeight="1" x14ac:dyDescent="0.2">
      <c r="B29" s="3" t="s">
        <v>52</v>
      </c>
      <c r="C29" s="10" t="s">
        <v>59</v>
      </c>
      <c r="D29" s="11">
        <f t="shared" ref="D29:E29" si="5">SUM(D27:D28)</f>
        <v>4690932.5</v>
      </c>
      <c r="E29" s="11">
        <f t="shared" si="5"/>
        <v>5006046.67</v>
      </c>
      <c r="F29" s="11">
        <f t="shared" ref="F29:I29" si="6">SUM(F27:F28)</f>
        <v>5524514.7528571431</v>
      </c>
      <c r="G29" s="11">
        <f t="shared" si="6"/>
        <v>733229.11312723369</v>
      </c>
      <c r="H29" s="11">
        <f t="shared" si="6"/>
        <v>824401.38999999978</v>
      </c>
      <c r="I29" s="11">
        <f t="shared" si="6"/>
        <v>887459.43999999983</v>
      </c>
      <c r="J29" s="11">
        <f t="shared" ref="J29" si="7">SUM(J27:J28)</f>
        <v>862786.42999999982</v>
      </c>
      <c r="K29" s="96">
        <f t="shared" si="4"/>
        <v>0.97219815476862803</v>
      </c>
    </row>
    <row r="30" spans="1:11" s="5" customFormat="1" ht="16.5" customHeight="1" x14ac:dyDescent="0.2">
      <c r="B30" s="3" t="s">
        <v>53</v>
      </c>
      <c r="C30" s="10" t="s">
        <v>60</v>
      </c>
      <c r="D30" s="11">
        <f t="shared" ref="D30:I30" si="8">D26-D29</f>
        <v>-306000</v>
      </c>
      <c r="E30" s="11">
        <f t="shared" si="8"/>
        <v>-328596.91999999993</v>
      </c>
      <c r="F30" s="11">
        <f t="shared" si="8"/>
        <v>-94156.849999999627</v>
      </c>
      <c r="G30" s="11">
        <f t="shared" si="8"/>
        <v>-12496.761563474662</v>
      </c>
      <c r="H30" s="11">
        <f t="shared" si="8"/>
        <v>-30010.229999999981</v>
      </c>
      <c r="I30" s="11">
        <f t="shared" si="8"/>
        <v>-26612.289999999921</v>
      </c>
      <c r="J30" s="11">
        <f t="shared" ref="J30" si="9">J26-J29</f>
        <v>-4852.359999999986</v>
      </c>
      <c r="K30" s="96">
        <f t="shared" si="4"/>
        <v>0.18233530447774318</v>
      </c>
    </row>
    <row r="31" spans="1:11" ht="16.5" customHeight="1" x14ac:dyDescent="0.2">
      <c r="B31" s="3" t="s">
        <v>54</v>
      </c>
      <c r="C31" s="10" t="s">
        <v>91</v>
      </c>
      <c r="D31" s="11">
        <v>306000</v>
      </c>
      <c r="E31" s="11">
        <v>328596.92</v>
      </c>
      <c r="F31" s="11">
        <v>91156.85</v>
      </c>
      <c r="G31" s="11">
        <f>F31/7.5345</f>
        <v>12098.593138230804</v>
      </c>
      <c r="H31" s="11">
        <v>30010.23</v>
      </c>
      <c r="I31" s="11">
        <v>26612.29</v>
      </c>
      <c r="J31" s="11">
        <v>23919.13</v>
      </c>
      <c r="K31" s="96">
        <f t="shared" si="4"/>
        <v>0.89880014083718462</v>
      </c>
    </row>
    <row r="32" spans="1:11" s="5" customFormat="1" ht="16.5" customHeight="1" x14ac:dyDescent="0.2">
      <c r="B32" s="3" t="s">
        <v>55</v>
      </c>
      <c r="C32" s="10" t="s">
        <v>61</v>
      </c>
      <c r="D32" s="11">
        <f>SUM(D30:D31)</f>
        <v>0</v>
      </c>
      <c r="E32" s="11">
        <f>SUM(E30:E31)</f>
        <v>0</v>
      </c>
      <c r="F32" s="11">
        <f t="shared" ref="F32:I32" si="10">SUM(F30:F31)</f>
        <v>-2999.9999999996217</v>
      </c>
      <c r="G32" s="11">
        <f t="shared" si="10"/>
        <v>-398.1684252438572</v>
      </c>
      <c r="H32" s="11">
        <f t="shared" si="10"/>
        <v>0</v>
      </c>
      <c r="I32" s="11">
        <f t="shared" si="10"/>
        <v>8.0035533756017685E-11</v>
      </c>
      <c r="J32" s="11">
        <f t="shared" ref="J32" si="11">SUM(J30:J31)</f>
        <v>19066.770000000015</v>
      </c>
      <c r="K32" s="96"/>
    </row>
    <row r="33" spans="1:11" ht="14.25" x14ac:dyDescent="0.2">
      <c r="B33" s="8"/>
      <c r="C33" s="9"/>
      <c r="D33" s="8"/>
      <c r="E33" s="8"/>
      <c r="F33" s="8"/>
      <c r="G33" s="8"/>
      <c r="H33" s="70"/>
      <c r="I33" s="70"/>
      <c r="J33" s="8"/>
    </row>
    <row r="34" spans="1:11" ht="12.75" customHeight="1" x14ac:dyDescent="0.2">
      <c r="B34" s="8"/>
      <c r="C34" s="9"/>
      <c r="D34" s="8"/>
      <c r="E34" s="8"/>
      <c r="F34" s="8"/>
      <c r="G34" s="8"/>
      <c r="H34" s="70"/>
      <c r="I34" s="70"/>
      <c r="J34" s="8"/>
    </row>
    <row r="35" spans="1:11" ht="6" customHeight="1" x14ac:dyDescent="0.2">
      <c r="B35" s="8"/>
      <c r="C35" s="8"/>
      <c r="D35" s="8"/>
      <c r="E35" s="8"/>
      <c r="F35" s="8"/>
      <c r="G35" s="8"/>
      <c r="H35" s="70"/>
      <c r="I35" s="70"/>
      <c r="J35" s="8"/>
    </row>
    <row r="36" spans="1:11" ht="39" customHeight="1" x14ac:dyDescent="0.2">
      <c r="A36" s="114" t="s">
        <v>127</v>
      </c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1" x14ac:dyDescent="0.2">
      <c r="B37" s="115" t="s">
        <v>1</v>
      </c>
      <c r="C37" s="116"/>
      <c r="D37" s="116"/>
      <c r="E37" s="116"/>
      <c r="F37" s="116"/>
      <c r="G37" s="116"/>
      <c r="H37" s="116"/>
      <c r="I37" s="116"/>
      <c r="J37" s="116"/>
      <c r="K37" s="35"/>
    </row>
    <row r="38" spans="1:11" ht="25.5" x14ac:dyDescent="0.2">
      <c r="A38" s="3" t="s">
        <v>16</v>
      </c>
      <c r="B38" s="51" t="s">
        <v>3</v>
      </c>
      <c r="C38" s="51" t="s">
        <v>128</v>
      </c>
      <c r="D38" s="3" t="s">
        <v>99</v>
      </c>
      <c r="E38" s="3" t="s">
        <v>104</v>
      </c>
      <c r="F38" s="3" t="s">
        <v>111</v>
      </c>
      <c r="G38" s="3" t="s">
        <v>110</v>
      </c>
      <c r="H38" s="3" t="s">
        <v>181</v>
      </c>
      <c r="I38" s="3" t="s">
        <v>110</v>
      </c>
      <c r="J38" s="3" t="s">
        <v>224</v>
      </c>
      <c r="K38" s="3" t="s">
        <v>225</v>
      </c>
    </row>
    <row r="39" spans="1:11" x14ac:dyDescent="0.2">
      <c r="A39" s="4"/>
      <c r="B39" s="2"/>
      <c r="C39" s="2"/>
      <c r="D39" s="3" t="s">
        <v>112</v>
      </c>
      <c r="E39" s="3" t="s">
        <v>112</v>
      </c>
      <c r="F39" s="3" t="s">
        <v>112</v>
      </c>
      <c r="G39" s="3" t="s">
        <v>113</v>
      </c>
      <c r="H39" s="3" t="s">
        <v>113</v>
      </c>
      <c r="I39" s="3" t="s">
        <v>113</v>
      </c>
      <c r="J39" s="3" t="s">
        <v>113</v>
      </c>
      <c r="K39" s="3" t="s">
        <v>113</v>
      </c>
    </row>
    <row r="40" spans="1:11" x14ac:dyDescent="0.2">
      <c r="A40" s="4"/>
      <c r="B40" s="2">
        <v>6</v>
      </c>
      <c r="C40" s="2" t="s">
        <v>5</v>
      </c>
      <c r="D40" s="60">
        <f t="shared" ref="D40:J40" si="12">SUM(D42+D50+D53+D57+D61)</f>
        <v>4371932.5</v>
      </c>
      <c r="E40" s="60">
        <f t="shared" si="12"/>
        <v>4664449.75</v>
      </c>
      <c r="F40" s="60">
        <f t="shared" si="12"/>
        <v>5430357.9028571434</v>
      </c>
      <c r="G40" s="60">
        <f t="shared" si="12"/>
        <v>720732.35156375903</v>
      </c>
      <c r="H40" s="60">
        <f t="shared" si="12"/>
        <v>794391.1599999998</v>
      </c>
      <c r="I40" s="60">
        <f t="shared" si="12"/>
        <v>860847.14999999991</v>
      </c>
      <c r="J40" s="60">
        <f t="shared" si="12"/>
        <v>857934.06999999983</v>
      </c>
      <c r="K40" s="97">
        <f>J40/I40</f>
        <v>0.99661603108054653</v>
      </c>
    </row>
    <row r="41" spans="1:11" x14ac:dyDescent="0.2">
      <c r="A41" s="4"/>
      <c r="B41" s="2"/>
      <c r="C41" s="2"/>
      <c r="D41" s="60"/>
      <c r="E41" s="60"/>
      <c r="F41" s="60"/>
      <c r="G41" s="60"/>
      <c r="H41" s="60"/>
      <c r="I41" s="60"/>
      <c r="J41" s="60"/>
      <c r="K41" s="97"/>
    </row>
    <row r="42" spans="1:11" ht="15" customHeight="1" x14ac:dyDescent="0.2">
      <c r="A42" s="4"/>
      <c r="B42" s="2">
        <v>63</v>
      </c>
      <c r="C42" s="2" t="s">
        <v>46</v>
      </c>
      <c r="D42" s="60">
        <f>SUM(D44:D47)</f>
        <v>3530886.86</v>
      </c>
      <c r="E42" s="60">
        <f>SUM(E44:E47)</f>
        <v>3626650</v>
      </c>
      <c r="F42" s="60">
        <f>SUM(F44:F47)</f>
        <v>3692595.0928571429</v>
      </c>
      <c r="G42" s="60">
        <f>SUM(G44:G47)</f>
        <v>490091.59106206684</v>
      </c>
      <c r="H42" s="60">
        <f>SUM(H44:H47)</f>
        <v>555668.70999999985</v>
      </c>
      <c r="I42" s="60">
        <f>SUM(I43:I47)</f>
        <v>592245.61999999988</v>
      </c>
      <c r="J42" s="60">
        <f>SUM(J43:J47)</f>
        <v>585168.59</v>
      </c>
      <c r="K42" s="97">
        <f>J42/I42</f>
        <v>0.98805051525750431</v>
      </c>
    </row>
    <row r="43" spans="1:11" ht="15" customHeight="1" x14ac:dyDescent="0.2">
      <c r="A43" s="4">
        <v>58</v>
      </c>
      <c r="B43" s="2"/>
      <c r="C43" s="4" t="s">
        <v>206</v>
      </c>
      <c r="D43" s="60"/>
      <c r="E43" s="60"/>
      <c r="F43" s="60"/>
      <c r="G43" s="60"/>
      <c r="H43" s="60"/>
      <c r="I43" s="61">
        <f>I458</f>
        <v>656</v>
      </c>
      <c r="J43" s="61">
        <f>J320</f>
        <v>242.6</v>
      </c>
      <c r="K43" s="98">
        <f>J43/I43</f>
        <v>0.3698170731707317</v>
      </c>
    </row>
    <row r="44" spans="1:11" ht="15" customHeight="1" x14ac:dyDescent="0.2">
      <c r="A44" s="4">
        <v>52</v>
      </c>
      <c r="B44" s="4"/>
      <c r="C44" s="4" t="s">
        <v>199</v>
      </c>
      <c r="D44" s="61"/>
      <c r="E44" s="61"/>
      <c r="F44" s="61"/>
      <c r="G44" s="61"/>
      <c r="H44" s="61">
        <f>H463+H465</f>
        <v>1954.62</v>
      </c>
      <c r="I44" s="61">
        <f>I463+I465</f>
        <v>1954.62</v>
      </c>
      <c r="J44" s="61">
        <f>J463+J465</f>
        <v>1954.62</v>
      </c>
      <c r="K44" s="98">
        <f t="shared" ref="K44:K46" si="13">J44/I44</f>
        <v>1</v>
      </c>
    </row>
    <row r="45" spans="1:11" x14ac:dyDescent="0.2">
      <c r="A45" s="4">
        <v>53</v>
      </c>
      <c r="B45" s="4"/>
      <c r="C45" s="4" t="s">
        <v>118</v>
      </c>
      <c r="D45" s="61">
        <f>D167+D311+D315+D289+D292+D454</f>
        <v>3263250</v>
      </c>
      <c r="E45" s="61">
        <f>E167+E311+E315+E289+E292+E454</f>
        <v>3392750</v>
      </c>
      <c r="F45" s="61">
        <f>F167+F289+F292+F339+F454</f>
        <v>3356750</v>
      </c>
      <c r="G45" s="61">
        <f>G167+G289+G292+G339+G454</f>
        <v>445517.287145796</v>
      </c>
      <c r="H45" s="61">
        <f>H167+H395+H289+H292+H339+H400+H454</f>
        <v>537452.10999999987</v>
      </c>
      <c r="I45" s="61">
        <f>I167+I395+I289+I292+I339+I400+I454</f>
        <v>572908.86999999988</v>
      </c>
      <c r="J45" s="61">
        <f>570317.22+1170.26-J44</f>
        <v>569532.86</v>
      </c>
      <c r="K45" s="98">
        <f t="shared" si="13"/>
        <v>0.99410724780714266</v>
      </c>
    </row>
    <row r="46" spans="1:11" x14ac:dyDescent="0.2">
      <c r="A46" s="4">
        <v>55</v>
      </c>
      <c r="B46" s="4"/>
      <c r="C46" s="4" t="s">
        <v>119</v>
      </c>
      <c r="D46" s="61">
        <f t="shared" ref="D46:H46" si="14">D233+D237+D268+D259+D283+D297+D307+D326+D445</f>
        <v>150400</v>
      </c>
      <c r="E46" s="61">
        <f t="shared" si="14"/>
        <v>170400</v>
      </c>
      <c r="F46" s="61">
        <f t="shared" si="14"/>
        <v>242341.94285714289</v>
      </c>
      <c r="G46" s="61">
        <f t="shared" si="14"/>
        <v>32164.303252656828</v>
      </c>
      <c r="H46" s="61">
        <f t="shared" si="14"/>
        <v>16261.98</v>
      </c>
      <c r="I46" s="61">
        <f>I179+I242+I233+I237+I268+I259+I283+I297+I307+I326+I445</f>
        <v>16726.13</v>
      </c>
      <c r="J46" s="61">
        <f>10854.56+2583.95</f>
        <v>13438.509999999998</v>
      </c>
      <c r="K46" s="98">
        <f t="shared" si="13"/>
        <v>0.80344407223906533</v>
      </c>
    </row>
    <row r="47" spans="1:11" x14ac:dyDescent="0.2">
      <c r="A47" s="4">
        <v>51</v>
      </c>
      <c r="B47" s="4"/>
      <c r="C47" s="4" t="s">
        <v>120</v>
      </c>
      <c r="D47" s="61">
        <f>D481+D490</f>
        <v>117236.86</v>
      </c>
      <c r="E47" s="61">
        <f>E481+E490</f>
        <v>63500</v>
      </c>
      <c r="F47" s="61">
        <f>F490</f>
        <v>93503.15</v>
      </c>
      <c r="G47" s="61">
        <f>G490</f>
        <v>12410.000663614041</v>
      </c>
      <c r="H47" s="61"/>
      <c r="I47" s="61"/>
      <c r="J47" s="61"/>
      <c r="K47" s="98"/>
    </row>
    <row r="48" spans="1:11" hidden="1" x14ac:dyDescent="0.2">
      <c r="A48" s="4"/>
      <c r="B48" s="4">
        <v>638</v>
      </c>
      <c r="C48" s="4" t="s">
        <v>47</v>
      </c>
      <c r="D48" s="61">
        <f>D344+D481+D490</f>
        <v>117236.86</v>
      </c>
      <c r="E48" s="61">
        <f>E344+E481+E490</f>
        <v>63500</v>
      </c>
      <c r="F48" s="61">
        <f>F344</f>
        <v>0</v>
      </c>
      <c r="G48" s="61">
        <f>G344</f>
        <v>0</v>
      </c>
      <c r="H48" s="61">
        <f>H344</f>
        <v>0</v>
      </c>
      <c r="I48" s="61">
        <f>I344</f>
        <v>0</v>
      </c>
      <c r="J48" s="61">
        <f>J344</f>
        <v>0</v>
      </c>
      <c r="K48" s="97"/>
    </row>
    <row r="49" spans="1:13" x14ac:dyDescent="0.2">
      <c r="A49" s="4"/>
      <c r="B49" s="2"/>
      <c r="C49" s="2"/>
      <c r="D49" s="61"/>
      <c r="E49" s="61"/>
      <c r="F49" s="61"/>
      <c r="G49" s="61"/>
      <c r="H49" s="61"/>
      <c r="I49" s="61"/>
      <c r="J49" s="61"/>
      <c r="K49" s="97"/>
    </row>
    <row r="50" spans="1:13" x14ac:dyDescent="0.2">
      <c r="A50" s="4"/>
      <c r="B50" s="2">
        <v>64</v>
      </c>
      <c r="C50" s="2" t="s">
        <v>7</v>
      </c>
      <c r="D50" s="60">
        <f t="shared" ref="D50:J50" si="15">D51</f>
        <v>150</v>
      </c>
      <c r="E50" s="60">
        <f t="shared" si="15"/>
        <v>150</v>
      </c>
      <c r="F50" s="60">
        <f t="shared" si="15"/>
        <v>40</v>
      </c>
      <c r="G50" s="60">
        <f t="shared" si="15"/>
        <v>5.3089123365850419</v>
      </c>
      <c r="H50" s="60">
        <f t="shared" si="15"/>
        <v>5.31</v>
      </c>
      <c r="I50" s="60">
        <f t="shared" si="15"/>
        <v>5.31</v>
      </c>
      <c r="J50" s="60">
        <f t="shared" si="15"/>
        <v>2.85</v>
      </c>
      <c r="K50" s="97">
        <f>J50/I50</f>
        <v>0.53672316384180796</v>
      </c>
    </row>
    <row r="51" spans="1:13" x14ac:dyDescent="0.2">
      <c r="A51" s="4">
        <v>32</v>
      </c>
      <c r="B51" s="4"/>
      <c r="C51" s="4" t="s">
        <v>121</v>
      </c>
      <c r="D51" s="61">
        <v>150</v>
      </c>
      <c r="E51" s="61">
        <v>150</v>
      </c>
      <c r="F51" s="61">
        <v>40</v>
      </c>
      <c r="G51" s="36">
        <f>F51/7.5345</f>
        <v>5.3089123365850419</v>
      </c>
      <c r="H51" s="36">
        <v>5.31</v>
      </c>
      <c r="I51" s="36">
        <v>5.31</v>
      </c>
      <c r="J51" s="36">
        <v>2.85</v>
      </c>
      <c r="K51" s="98">
        <f>J51/I51</f>
        <v>0.53672316384180796</v>
      </c>
    </row>
    <row r="52" spans="1:13" x14ac:dyDescent="0.2">
      <c r="A52" s="4"/>
      <c r="B52" s="4"/>
      <c r="C52" s="4"/>
      <c r="D52" s="61"/>
      <c r="E52" s="61"/>
      <c r="F52" s="61"/>
      <c r="G52" s="61"/>
      <c r="H52" s="61"/>
      <c r="I52" s="61"/>
      <c r="J52" s="61"/>
      <c r="K52" s="98"/>
    </row>
    <row r="53" spans="1:13" x14ac:dyDescent="0.2">
      <c r="A53" s="4"/>
      <c r="B53" s="2">
        <v>65</v>
      </c>
      <c r="C53" s="2" t="s">
        <v>49</v>
      </c>
      <c r="D53" s="60">
        <f t="shared" ref="D53:I53" si="16">D54</f>
        <v>132600</v>
      </c>
      <c r="E53" s="60">
        <f t="shared" si="16"/>
        <v>132600</v>
      </c>
      <c r="F53" s="60">
        <f t="shared" si="16"/>
        <v>165815.6</v>
      </c>
      <c r="G53" s="60">
        <f t="shared" si="16"/>
        <v>22007.512110956268</v>
      </c>
      <c r="H53" s="60">
        <f t="shared" si="16"/>
        <v>15595.47</v>
      </c>
      <c r="I53" s="60">
        <f t="shared" si="16"/>
        <v>10582.45</v>
      </c>
      <c r="J53" s="60">
        <f>SUM(J54:J55)</f>
        <v>14921.75</v>
      </c>
      <c r="K53" s="97">
        <f>J53/I53</f>
        <v>1.4100468228056828</v>
      </c>
      <c r="M53" s="23">
        <f>857934.07-J40</f>
        <v>0</v>
      </c>
    </row>
    <row r="54" spans="1:13" ht="14.25" customHeight="1" x14ac:dyDescent="0.2">
      <c r="A54" s="4">
        <v>47</v>
      </c>
      <c r="B54" s="4"/>
      <c r="C54" s="4" t="s">
        <v>122</v>
      </c>
      <c r="D54" s="61">
        <f t="shared" ref="D54:I54" si="17">D228+D250</f>
        <v>132600</v>
      </c>
      <c r="E54" s="61">
        <f t="shared" si="17"/>
        <v>132600</v>
      </c>
      <c r="F54" s="61">
        <f t="shared" si="17"/>
        <v>165815.6</v>
      </c>
      <c r="G54" s="61">
        <f t="shared" si="17"/>
        <v>22007.512110956268</v>
      </c>
      <c r="H54" s="61">
        <f t="shared" si="17"/>
        <v>15595.47</v>
      </c>
      <c r="I54" s="61">
        <f t="shared" si="17"/>
        <v>10582.45</v>
      </c>
      <c r="J54" s="61">
        <v>10780.26</v>
      </c>
      <c r="K54" s="98">
        <f>J54/I54</f>
        <v>1.0186922688035378</v>
      </c>
    </row>
    <row r="55" spans="1:13" ht="14.25" customHeight="1" x14ac:dyDescent="0.2">
      <c r="A55" s="4">
        <v>62</v>
      </c>
      <c r="B55" s="4"/>
      <c r="C55" s="4" t="s">
        <v>215</v>
      </c>
      <c r="D55" s="61"/>
      <c r="E55" s="61"/>
      <c r="F55" s="61"/>
      <c r="G55" s="61"/>
      <c r="H55" s="61"/>
      <c r="I55" s="61"/>
      <c r="J55" s="61">
        <v>4141.49</v>
      </c>
      <c r="K55" s="98"/>
    </row>
    <row r="56" spans="1:13" x14ac:dyDescent="0.2">
      <c r="A56" s="4"/>
      <c r="B56" s="4"/>
      <c r="C56" s="4"/>
      <c r="D56" s="61"/>
      <c r="E56" s="61"/>
      <c r="F56" s="61"/>
      <c r="G56" s="61"/>
      <c r="H56" s="61"/>
      <c r="I56" s="61"/>
      <c r="J56" s="61"/>
      <c r="K56" s="98"/>
    </row>
    <row r="57" spans="1:13" x14ac:dyDescent="0.2">
      <c r="A57" s="4"/>
      <c r="B57" s="2">
        <v>66</v>
      </c>
      <c r="C57" s="2" t="s">
        <v>48</v>
      </c>
      <c r="D57" s="60">
        <f t="shared" ref="D57:I57" si="18">SUM(D58:D59)</f>
        <v>69850</v>
      </c>
      <c r="E57" s="60">
        <f t="shared" si="18"/>
        <v>71700</v>
      </c>
      <c r="F57" s="60">
        <f t="shared" si="18"/>
        <v>54700</v>
      </c>
      <c r="G57" s="60">
        <f t="shared" si="18"/>
        <v>7259.9376202800449</v>
      </c>
      <c r="H57" s="60">
        <f t="shared" si="18"/>
        <v>7259.94</v>
      </c>
      <c r="I57" s="60">
        <f t="shared" si="18"/>
        <v>17965</v>
      </c>
      <c r="J57" s="60">
        <f t="shared" ref="J57" si="19">SUM(J58:J59)</f>
        <v>15630.71</v>
      </c>
      <c r="K57" s="97">
        <f>J57/I57</f>
        <v>0.87006456999721671</v>
      </c>
    </row>
    <row r="58" spans="1:13" x14ac:dyDescent="0.2">
      <c r="A58" s="4">
        <v>32</v>
      </c>
      <c r="B58" s="4"/>
      <c r="C58" s="4" t="s">
        <v>121</v>
      </c>
      <c r="D58" s="61">
        <v>69850</v>
      </c>
      <c r="E58" s="61">
        <v>71700</v>
      </c>
      <c r="F58" s="61">
        <v>54700</v>
      </c>
      <c r="G58" s="36">
        <f>F58/7.5345</f>
        <v>7259.9376202800449</v>
      </c>
      <c r="H58" s="36">
        <v>7259.94</v>
      </c>
      <c r="I58" s="36">
        <v>17965</v>
      </c>
      <c r="J58" s="36">
        <v>14873.71</v>
      </c>
      <c r="K58" s="98">
        <f>J58/I58</f>
        <v>0.82792708043417751</v>
      </c>
    </row>
    <row r="59" spans="1:13" x14ac:dyDescent="0.2">
      <c r="A59" s="4">
        <v>62</v>
      </c>
      <c r="B59" s="4"/>
      <c r="C59" s="4" t="s">
        <v>215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757</v>
      </c>
      <c r="K59" s="97"/>
    </row>
    <row r="60" spans="1:13" x14ac:dyDescent="0.2">
      <c r="A60" s="4"/>
      <c r="B60" s="2"/>
      <c r="C60" s="4"/>
      <c r="D60" s="61"/>
      <c r="E60" s="61"/>
      <c r="F60" s="61"/>
      <c r="G60" s="61"/>
      <c r="H60" s="61"/>
      <c r="I60" s="61"/>
      <c r="J60" s="61"/>
      <c r="K60" s="97"/>
    </row>
    <row r="61" spans="1:13" x14ac:dyDescent="0.2">
      <c r="A61" s="4"/>
      <c r="B61" s="2">
        <v>67</v>
      </c>
      <c r="C61" s="2" t="s">
        <v>6</v>
      </c>
      <c r="D61" s="60">
        <f>SUM(D62:D63)</f>
        <v>638445.64</v>
      </c>
      <c r="E61" s="60">
        <f>SUM(E62:E63)</f>
        <v>833349.75</v>
      </c>
      <c r="F61" s="60">
        <f>SUM(F62:F64)</f>
        <v>1517207.21</v>
      </c>
      <c r="G61" s="60">
        <f>SUM(G62:G64)</f>
        <v>201368.0018581193</v>
      </c>
      <c r="H61" s="60">
        <f>SUM(H62:H64)</f>
        <v>215861.73</v>
      </c>
      <c r="I61" s="60">
        <f>SUM(I62:I64)</f>
        <v>240048.77000000002</v>
      </c>
      <c r="J61" s="60">
        <f>SUM(J62:J64)</f>
        <v>242210.16999999998</v>
      </c>
      <c r="K61" s="97">
        <f>J61/I61</f>
        <v>1.0090040036447592</v>
      </c>
    </row>
    <row r="62" spans="1:13" x14ac:dyDescent="0.2">
      <c r="A62" s="4">
        <v>11</v>
      </c>
      <c r="B62" s="4"/>
      <c r="C62" s="4" t="s">
        <v>123</v>
      </c>
      <c r="D62" s="61">
        <f>D186+D195+D388</f>
        <v>138451.64000000001</v>
      </c>
      <c r="E62" s="61">
        <f>E186+E195+E388</f>
        <v>187161.5</v>
      </c>
      <c r="F62" s="61">
        <f>F186+F195+F388+F450+F481</f>
        <v>214755.86</v>
      </c>
      <c r="G62" s="61">
        <f>G186+G195+G388+G450+G481</f>
        <v>28503.000862698256</v>
      </c>
      <c r="H62" s="61">
        <f>H186+H195+H213+H388+H450+H481</f>
        <v>37633.410000000003</v>
      </c>
      <c r="I62" s="61">
        <f>I186+I195+I213+I388+I450+I481+I500</f>
        <v>39730.980000000003</v>
      </c>
      <c r="J62" s="61">
        <f>J186+J195+J213+J388+J450+J481+J500+3872.49</f>
        <v>43266.719999999994</v>
      </c>
      <c r="K62" s="98">
        <f>J62/I62</f>
        <v>1.0889920158022779</v>
      </c>
    </row>
    <row r="63" spans="1:13" x14ac:dyDescent="0.2">
      <c r="A63" s="4">
        <v>48</v>
      </c>
      <c r="B63" s="63"/>
      <c r="C63" s="4" t="s">
        <v>124</v>
      </c>
      <c r="D63" s="61">
        <f>D136+D146+D412</f>
        <v>499994</v>
      </c>
      <c r="E63" s="61">
        <f>E136+E146+E412</f>
        <v>646188.25</v>
      </c>
      <c r="F63" s="61">
        <f>F136+F146+F412</f>
        <v>1208948.2</v>
      </c>
      <c r="G63" s="61">
        <f>G136+G146+G412</f>
        <v>160455.00033180701</v>
      </c>
      <c r="H63" s="61">
        <f>H136+H146+H412+H419</f>
        <v>165818.32</v>
      </c>
      <c r="I63" s="61">
        <f>I136+I146+I412+I419</f>
        <v>182727.41</v>
      </c>
      <c r="J63" s="61">
        <f>J136+J146+J412+J419</f>
        <v>182727.21</v>
      </c>
      <c r="K63" s="98">
        <f>J63/I63</f>
        <v>0.99999890547345904</v>
      </c>
    </row>
    <row r="64" spans="1:13" x14ac:dyDescent="0.2">
      <c r="A64" s="4">
        <v>51</v>
      </c>
      <c r="B64" s="63"/>
      <c r="C64" s="4" t="s">
        <v>125</v>
      </c>
      <c r="D64" s="61"/>
      <c r="E64" s="61"/>
      <c r="F64" s="61">
        <f t="shared" ref="F64:K64" si="20">F490</f>
        <v>93503.15</v>
      </c>
      <c r="G64" s="61">
        <f t="shared" si="20"/>
        <v>12410.000663614041</v>
      </c>
      <c r="H64" s="61">
        <f t="shared" si="20"/>
        <v>12410.000000000002</v>
      </c>
      <c r="I64" s="61">
        <f>I490+I510</f>
        <v>17590.379999999997</v>
      </c>
      <c r="J64" s="61">
        <f>J490+J510</f>
        <v>16216.240000000002</v>
      </c>
      <c r="K64" s="98">
        <f t="shared" si="20"/>
        <v>0.88295608830378591</v>
      </c>
    </row>
    <row r="65" spans="1:13" x14ac:dyDescent="0.2">
      <c r="A65" s="4"/>
      <c r="B65" s="22"/>
      <c r="C65" s="4"/>
      <c r="D65" s="61"/>
      <c r="E65" s="61"/>
      <c r="F65" s="61"/>
      <c r="G65" s="61"/>
      <c r="H65" s="61"/>
      <c r="I65" s="61"/>
      <c r="J65" s="61"/>
      <c r="K65" s="97"/>
    </row>
    <row r="66" spans="1:13" ht="12.75" customHeight="1" x14ac:dyDescent="0.2">
      <c r="A66" s="4"/>
      <c r="B66" s="117" t="s">
        <v>174</v>
      </c>
      <c r="C66" s="118"/>
      <c r="D66" s="60">
        <f t="shared" ref="D66:J66" si="21">D40</f>
        <v>4371932.5</v>
      </c>
      <c r="E66" s="60">
        <f t="shared" si="21"/>
        <v>4664449.75</v>
      </c>
      <c r="F66" s="60">
        <f t="shared" si="21"/>
        <v>5430357.9028571434</v>
      </c>
      <c r="G66" s="60">
        <f t="shared" si="21"/>
        <v>720732.35156375903</v>
      </c>
      <c r="H66" s="60">
        <f t="shared" si="21"/>
        <v>794391.1599999998</v>
      </c>
      <c r="I66" s="60">
        <f t="shared" si="21"/>
        <v>860847.14999999991</v>
      </c>
      <c r="J66" s="60">
        <f t="shared" si="21"/>
        <v>857934.06999999983</v>
      </c>
      <c r="K66" s="97">
        <f>J66/I66</f>
        <v>0.99661603108054653</v>
      </c>
    </row>
    <row r="67" spans="1:13" ht="12.75" customHeight="1" x14ac:dyDescent="0.2">
      <c r="A67" s="4"/>
      <c r="B67" s="64"/>
      <c r="C67" s="65"/>
      <c r="D67" s="60"/>
      <c r="E67" s="60"/>
      <c r="F67" s="60"/>
      <c r="G67" s="60"/>
      <c r="H67" s="60"/>
      <c r="I67" s="60"/>
      <c r="J67" s="60"/>
      <c r="K67" s="97"/>
    </row>
    <row r="68" spans="1:13" ht="12.75" customHeight="1" x14ac:dyDescent="0.2">
      <c r="A68" s="4"/>
      <c r="B68" s="2">
        <v>3</v>
      </c>
      <c r="C68" s="2" t="s">
        <v>129</v>
      </c>
      <c r="D68" s="60" t="e">
        <f>SUM(D70+D77+D88+D102+#REF!)</f>
        <v>#REF!</v>
      </c>
      <c r="E68" s="60" t="e">
        <f>SUM(E70+E77+E88+E102+#REF!)</f>
        <v>#REF!</v>
      </c>
      <c r="F68" s="60">
        <f>SUM(F70+F77+F88+F93)</f>
        <v>5320357.1628571432</v>
      </c>
      <c r="G68" s="60">
        <f>SUM(G70+G77+G88+G93)</f>
        <v>706132.74442327197</v>
      </c>
      <c r="H68" s="60">
        <f>SUM(H70+H77+H88+H93+H97)</f>
        <v>791900.90999999992</v>
      </c>
      <c r="I68" s="60">
        <f>SUM(I70+I77+I88+I93+I97)</f>
        <v>853456.04999999981</v>
      </c>
      <c r="J68" s="60">
        <f>SUM(J70+J77+J88+J93+J97)</f>
        <v>851871.31999999983</v>
      </c>
      <c r="K68" s="97">
        <f>J68/I68</f>
        <v>0.99814316156057481</v>
      </c>
    </row>
    <row r="69" spans="1:13" ht="12.75" customHeight="1" x14ac:dyDescent="0.2">
      <c r="A69" s="4"/>
      <c r="B69" s="2"/>
      <c r="C69" s="2"/>
      <c r="D69" s="60"/>
      <c r="E69" s="60"/>
      <c r="F69" s="60"/>
      <c r="G69" s="60"/>
      <c r="H69" s="60"/>
      <c r="I69" s="60"/>
      <c r="J69" s="60"/>
      <c r="K69" s="97"/>
    </row>
    <row r="70" spans="1:13" ht="12.75" customHeight="1" x14ac:dyDescent="0.2">
      <c r="A70" s="4"/>
      <c r="B70" s="2">
        <v>31</v>
      </c>
      <c r="C70" s="2" t="s">
        <v>17</v>
      </c>
      <c r="D70" s="60">
        <f>SUM(D71:D74)</f>
        <v>3158175</v>
      </c>
      <c r="E70" s="60">
        <f t="shared" ref="E70" si="22">SUM(E71:E74)</f>
        <v>3217253.28</v>
      </c>
      <c r="F70" s="60">
        <f>SUM(F71:F75)</f>
        <v>3333894.1328571429</v>
      </c>
      <c r="G70" s="60">
        <f t="shared" ref="G70:I70" si="23">SUM(G71:G75)</f>
        <v>442483.79226984439</v>
      </c>
      <c r="H70" s="60">
        <f t="shared" si="23"/>
        <v>498069.52</v>
      </c>
      <c r="I70" s="60">
        <f t="shared" si="23"/>
        <v>538881.78</v>
      </c>
      <c r="J70" s="60">
        <f t="shared" ref="J70" si="24">SUM(J71:J75)</f>
        <v>541512.7699999999</v>
      </c>
      <c r="K70" s="97">
        <f>J70/I70</f>
        <v>1.0048823138908127</v>
      </c>
      <c r="M70" s="23">
        <f>541512.77-J70</f>
        <v>0</v>
      </c>
    </row>
    <row r="71" spans="1:13" ht="12.75" customHeight="1" x14ac:dyDescent="0.2">
      <c r="A71" s="4">
        <v>11</v>
      </c>
      <c r="B71" s="4"/>
      <c r="C71" s="4" t="s">
        <v>123</v>
      </c>
      <c r="D71" s="61">
        <f>E389+D482</f>
        <v>20880</v>
      </c>
      <c r="E71" s="61">
        <f>F389+E482</f>
        <v>26454.6</v>
      </c>
      <c r="F71" s="61">
        <f>F389+F482</f>
        <v>30503.839999999997</v>
      </c>
      <c r="G71" s="61">
        <f>G389+G482</f>
        <v>4048.5553122304063</v>
      </c>
      <c r="H71" s="61">
        <f>H389+H482</f>
        <v>1924.55</v>
      </c>
      <c r="I71" s="61">
        <f>I389+I482+I501</f>
        <v>2888.4199999999996</v>
      </c>
      <c r="J71" s="61">
        <f>J219+J243+J389+J482+J501</f>
        <v>10214.93</v>
      </c>
      <c r="K71" s="98">
        <f t="shared" ref="K71:K75" si="25">J71/I71</f>
        <v>3.536511310681965</v>
      </c>
    </row>
    <row r="72" spans="1:13" ht="12.75" customHeight="1" x14ac:dyDescent="0.2">
      <c r="A72" s="4">
        <v>47</v>
      </c>
      <c r="B72" s="4"/>
      <c r="C72" s="4" t="s">
        <v>122</v>
      </c>
      <c r="D72" s="61">
        <f t="shared" ref="D72:I72" si="26">D251</f>
        <v>44000</v>
      </c>
      <c r="E72" s="61">
        <f t="shared" si="26"/>
        <v>44000</v>
      </c>
      <c r="F72" s="61">
        <f t="shared" si="26"/>
        <v>64420</v>
      </c>
      <c r="G72" s="61">
        <f t="shared" si="26"/>
        <v>8550.0033180702103</v>
      </c>
      <c r="H72" s="61">
        <f t="shared" si="26"/>
        <v>8550.02</v>
      </c>
      <c r="I72" s="61">
        <f t="shared" si="26"/>
        <v>6990.5</v>
      </c>
      <c r="J72" s="61">
        <f t="shared" ref="J72" si="27">J251</f>
        <v>6820.12</v>
      </c>
      <c r="K72" s="98">
        <f t="shared" si="25"/>
        <v>0.97562692225162717</v>
      </c>
    </row>
    <row r="73" spans="1:13" ht="12.75" customHeight="1" x14ac:dyDescent="0.2">
      <c r="A73" s="4">
        <v>51</v>
      </c>
      <c r="B73" s="63"/>
      <c r="C73" s="4" t="s">
        <v>125</v>
      </c>
      <c r="D73" s="61">
        <f>D491</f>
        <v>89545</v>
      </c>
      <c r="E73" s="61">
        <f t="shared" ref="E73:H73" si="28">E491</f>
        <v>51548.68</v>
      </c>
      <c r="F73" s="61">
        <f t="shared" si="28"/>
        <v>88503.15</v>
      </c>
      <c r="G73" s="61">
        <f t="shared" si="28"/>
        <v>11746.386621540911</v>
      </c>
      <c r="H73" s="61">
        <f t="shared" si="28"/>
        <v>11746.390000000001</v>
      </c>
      <c r="I73" s="61">
        <f>I491+I511</f>
        <v>16458.259999999998</v>
      </c>
      <c r="J73" s="61">
        <f>J491+J511</f>
        <v>15215.77</v>
      </c>
      <c r="K73" s="98">
        <f t="shared" si="25"/>
        <v>0.92450660033320664</v>
      </c>
    </row>
    <row r="74" spans="1:13" ht="12.75" customHeight="1" x14ac:dyDescent="0.2">
      <c r="A74" s="4">
        <v>53</v>
      </c>
      <c r="B74" s="4"/>
      <c r="C74" s="4" t="s">
        <v>118</v>
      </c>
      <c r="D74" s="61">
        <f t="shared" ref="D74:I74" si="29">D168</f>
        <v>3003750</v>
      </c>
      <c r="E74" s="61">
        <f t="shared" si="29"/>
        <v>3095250</v>
      </c>
      <c r="F74" s="61">
        <f t="shared" si="29"/>
        <v>3095250</v>
      </c>
      <c r="G74" s="61">
        <f t="shared" si="29"/>
        <v>410810.27274537127</v>
      </c>
      <c r="H74" s="61">
        <f t="shared" si="29"/>
        <v>468520</v>
      </c>
      <c r="I74" s="61">
        <f t="shared" si="29"/>
        <v>503449.01</v>
      </c>
      <c r="J74" s="61">
        <f t="shared" ref="J74" si="30">J168</f>
        <v>502740.38</v>
      </c>
      <c r="K74" s="98">
        <f t="shared" si="25"/>
        <v>0.99859244931279134</v>
      </c>
    </row>
    <row r="75" spans="1:13" ht="12.75" customHeight="1" x14ac:dyDescent="0.2">
      <c r="A75" s="4">
        <v>55</v>
      </c>
      <c r="B75" s="4"/>
      <c r="C75" s="4" t="s">
        <v>119</v>
      </c>
      <c r="D75" s="61"/>
      <c r="E75" s="61"/>
      <c r="F75" s="61">
        <f>F260+F269</f>
        <v>55217.142857142855</v>
      </c>
      <c r="G75" s="61">
        <f t="shared" ref="G75:H75" si="31">G260+G269</f>
        <v>7328.5742726316093</v>
      </c>
      <c r="H75" s="61">
        <f t="shared" si="31"/>
        <v>7328.5599999999995</v>
      </c>
      <c r="I75" s="61">
        <f>I179+I243+I260+I269</f>
        <v>9095.59</v>
      </c>
      <c r="J75" s="61">
        <f>J179+J260+J269</f>
        <v>6521.5700000000006</v>
      </c>
      <c r="K75" s="98">
        <f t="shared" si="25"/>
        <v>0.7170035148901831</v>
      </c>
    </row>
    <row r="76" spans="1:13" ht="12.75" customHeight="1" x14ac:dyDescent="0.2">
      <c r="A76" s="4"/>
      <c r="B76" s="4"/>
      <c r="C76" s="4"/>
      <c r="D76" s="61"/>
      <c r="E76" s="61"/>
      <c r="F76" s="61"/>
      <c r="G76" s="61"/>
      <c r="H76" s="61"/>
      <c r="I76" s="61"/>
      <c r="J76" s="61"/>
      <c r="K76" s="97"/>
    </row>
    <row r="77" spans="1:13" ht="12.75" customHeight="1" x14ac:dyDescent="0.2">
      <c r="A77" s="4"/>
      <c r="B77" s="2">
        <v>32</v>
      </c>
      <c r="C77" s="2" t="s">
        <v>11</v>
      </c>
      <c r="D77" s="60">
        <f t="shared" ref="D77:J77" si="32">SUM(D78:D86)</f>
        <v>0</v>
      </c>
      <c r="E77" s="60">
        <f t="shared" si="32"/>
        <v>0</v>
      </c>
      <c r="F77" s="60">
        <f t="shared" si="32"/>
        <v>1441375.1</v>
      </c>
      <c r="G77" s="60">
        <f t="shared" si="32"/>
        <v>191303.35125091244</v>
      </c>
      <c r="H77" s="60">
        <f t="shared" si="32"/>
        <v>221017.81999999995</v>
      </c>
      <c r="I77" s="60">
        <f t="shared" si="32"/>
        <v>228904.40999999997</v>
      </c>
      <c r="J77" s="60">
        <f t="shared" si="32"/>
        <v>226207.44999999998</v>
      </c>
      <c r="K77" s="97">
        <f>J77/I77</f>
        <v>0.98821796399641237</v>
      </c>
      <c r="M77" s="23">
        <f>226207.45-J77</f>
        <v>0</v>
      </c>
    </row>
    <row r="78" spans="1:13" ht="12.75" customHeight="1" x14ac:dyDescent="0.2">
      <c r="A78" s="4">
        <v>11</v>
      </c>
      <c r="B78" s="4"/>
      <c r="C78" s="4" t="s">
        <v>123</v>
      </c>
      <c r="D78" s="61" t="s">
        <v>130</v>
      </c>
      <c r="E78" s="61"/>
      <c r="F78" s="61">
        <f>F186+F486</f>
        <v>182594.43</v>
      </c>
      <c r="G78" s="61">
        <f>G186+G486</f>
        <v>24234.445550467848</v>
      </c>
      <c r="H78" s="61">
        <f>H186+H214+H486+H392</f>
        <v>35488.86</v>
      </c>
      <c r="I78" s="61">
        <f>I186+I214+I486+I392+I505</f>
        <v>36622.560000000005</v>
      </c>
      <c r="J78" s="61">
        <f>J187+J214+J223+J486+J392+J505</f>
        <v>33508.719999999994</v>
      </c>
      <c r="K78" s="98">
        <f t="shared" ref="K78:K85" si="33">J78/I78</f>
        <v>0.91497481333910002</v>
      </c>
    </row>
    <row r="79" spans="1:13" ht="12.75" customHeight="1" x14ac:dyDescent="0.2">
      <c r="A79" s="4">
        <v>32</v>
      </c>
      <c r="B79" s="4"/>
      <c r="C79" s="4" t="s">
        <v>121</v>
      </c>
      <c r="D79" s="61"/>
      <c r="E79" s="61"/>
      <c r="F79" s="61">
        <f>F155</f>
        <v>70900</v>
      </c>
      <c r="G79" s="61">
        <f t="shared" ref="G79:I79" si="34">G155</f>
        <v>9410.0471165969866</v>
      </c>
      <c r="H79" s="61">
        <f t="shared" si="34"/>
        <v>11025.519999999999</v>
      </c>
      <c r="I79" s="61">
        <f t="shared" si="34"/>
        <v>17850</v>
      </c>
      <c r="J79" s="61">
        <f t="shared" ref="J79" si="35">J155</f>
        <v>19691.73</v>
      </c>
      <c r="K79" s="98">
        <f t="shared" si="33"/>
        <v>1.1031781512605041</v>
      </c>
    </row>
    <row r="80" spans="1:13" ht="12.75" customHeight="1" x14ac:dyDescent="0.2">
      <c r="A80" s="4">
        <v>47</v>
      </c>
      <c r="B80" s="4"/>
      <c r="C80" s="4" t="s">
        <v>122</v>
      </c>
      <c r="D80" s="61"/>
      <c r="E80" s="61"/>
      <c r="F80" s="61">
        <f t="shared" ref="F80:I80" si="36">F228+F255</f>
        <v>101395.6</v>
      </c>
      <c r="G80" s="61">
        <f t="shared" si="36"/>
        <v>13457.508792886056</v>
      </c>
      <c r="H80" s="61">
        <f t="shared" si="36"/>
        <v>7045.45</v>
      </c>
      <c r="I80" s="61">
        <f t="shared" si="36"/>
        <v>3591.95</v>
      </c>
      <c r="J80" s="61">
        <f t="shared" ref="J80" si="37">J228+J255</f>
        <v>3749.7700000000004</v>
      </c>
      <c r="K80" s="98">
        <f t="shared" si="33"/>
        <v>1.0439371372095938</v>
      </c>
    </row>
    <row r="81" spans="1:13" ht="12.75" customHeight="1" x14ac:dyDescent="0.2">
      <c r="A81" s="4">
        <v>48</v>
      </c>
      <c r="B81" s="63"/>
      <c r="C81" s="4" t="s">
        <v>124</v>
      </c>
      <c r="D81" s="61"/>
      <c r="E81" s="61"/>
      <c r="F81" s="61">
        <f t="shared" ref="F81:I81" si="38">F137+F147+F413</f>
        <v>719360.27</v>
      </c>
      <c r="G81" s="61">
        <f t="shared" si="38"/>
        <v>95475.515296303667</v>
      </c>
      <c r="H81" s="61">
        <f t="shared" si="38"/>
        <v>97819.68</v>
      </c>
      <c r="I81" s="61">
        <f t="shared" si="38"/>
        <v>101468.32999999999</v>
      </c>
      <c r="J81" s="61">
        <f t="shared" ref="J81" si="39">J137+J147+J413</f>
        <v>101468.12999999999</v>
      </c>
      <c r="K81" s="98">
        <f t="shared" si="33"/>
        <v>0.99999802894164125</v>
      </c>
    </row>
    <row r="82" spans="1:13" ht="12.75" customHeight="1" x14ac:dyDescent="0.2">
      <c r="A82" s="4">
        <v>51</v>
      </c>
      <c r="B82" s="63"/>
      <c r="C82" s="4" t="s">
        <v>125</v>
      </c>
      <c r="D82" s="61"/>
      <c r="E82" s="61"/>
      <c r="F82" s="61">
        <f>F495</f>
        <v>5000</v>
      </c>
      <c r="G82" s="61">
        <f t="shared" ref="G82:H82" si="40">G495</f>
        <v>663.61404207313024</v>
      </c>
      <c r="H82" s="61">
        <f t="shared" si="40"/>
        <v>663.61</v>
      </c>
      <c r="I82" s="61">
        <f>I495+I515</f>
        <v>1132.1200000000001</v>
      </c>
      <c r="J82" s="61">
        <f>J495+J515</f>
        <v>1000.47</v>
      </c>
      <c r="K82" s="98">
        <f t="shared" si="33"/>
        <v>0.88371374059287</v>
      </c>
    </row>
    <row r="83" spans="1:13" ht="12.75" customHeight="1" x14ac:dyDescent="0.2">
      <c r="A83" s="4">
        <v>52</v>
      </c>
      <c r="B83" s="4"/>
      <c r="C83" s="4" t="s">
        <v>199</v>
      </c>
      <c r="D83" s="61"/>
      <c r="E83" s="61"/>
      <c r="F83" s="61"/>
      <c r="G83" s="61"/>
      <c r="H83" s="61">
        <f>H464</f>
        <v>1219.58</v>
      </c>
      <c r="I83" s="61">
        <f>I464</f>
        <v>1219.58</v>
      </c>
      <c r="J83" s="61">
        <f>J464</f>
        <v>1219.58</v>
      </c>
      <c r="K83" s="98">
        <f t="shared" si="33"/>
        <v>1</v>
      </c>
    </row>
    <row r="84" spans="1:13" ht="12.75" customHeight="1" x14ac:dyDescent="0.2">
      <c r="A84" s="4">
        <v>53</v>
      </c>
      <c r="B84" s="4"/>
      <c r="C84" s="4" t="s">
        <v>118</v>
      </c>
      <c r="D84" s="61"/>
      <c r="E84" s="61"/>
      <c r="F84" s="61">
        <f>F172+F339</f>
        <v>195000</v>
      </c>
      <c r="G84" s="61">
        <f>G172+G339</f>
        <v>25880.947640852079</v>
      </c>
      <c r="H84" s="61">
        <f>H172+H395+H339+H303+H279</f>
        <v>61476.160000000003</v>
      </c>
      <c r="I84" s="61">
        <f>I172+I395+I339+I303+I279</f>
        <v>62043.79</v>
      </c>
      <c r="J84" s="61">
        <f>J172+J396+J339+J303+J279</f>
        <v>61079.28</v>
      </c>
      <c r="K84" s="98">
        <f t="shared" si="33"/>
        <v>0.98445436682704257</v>
      </c>
    </row>
    <row r="85" spans="1:13" ht="12.75" customHeight="1" x14ac:dyDescent="0.2">
      <c r="A85" s="4">
        <v>55</v>
      </c>
      <c r="B85" s="4"/>
      <c r="C85" s="4" t="s">
        <v>119</v>
      </c>
      <c r="D85" s="61"/>
      <c r="E85" s="61"/>
      <c r="F85" s="61">
        <f>F234+F238+F264+F273+F284+F298+F308+F327</f>
        <v>167124.79999999999</v>
      </c>
      <c r="G85" s="61">
        <f t="shared" ref="G85:H85" si="41">G234+G238+G264+G273+G284+G298+G308+G327</f>
        <v>22181.272811732699</v>
      </c>
      <c r="H85" s="61">
        <f t="shared" si="41"/>
        <v>6278.96</v>
      </c>
      <c r="I85" s="61">
        <f>I247+I234+I238+I264+I273+I284+I298+I308+I327</f>
        <v>4976.08</v>
      </c>
      <c r="J85" s="61">
        <f>J247+J234+J238+J264+J273+J284+J298+J308+J327</f>
        <v>4247.17</v>
      </c>
      <c r="K85" s="98">
        <f t="shared" si="33"/>
        <v>0.85351722641115102</v>
      </c>
    </row>
    <row r="86" spans="1:13" ht="12.75" customHeight="1" x14ac:dyDescent="0.2">
      <c r="A86" s="4">
        <v>58</v>
      </c>
      <c r="B86" s="4"/>
      <c r="C86" s="4" t="s">
        <v>206</v>
      </c>
      <c r="D86" s="61"/>
      <c r="E86" s="61"/>
      <c r="F86" s="61"/>
      <c r="G86" s="61"/>
      <c r="H86" s="61"/>
      <c r="I86" s="61"/>
      <c r="J86" s="61">
        <f>J321</f>
        <v>242.6</v>
      </c>
      <c r="K86" s="98"/>
    </row>
    <row r="87" spans="1:13" ht="12.75" customHeight="1" x14ac:dyDescent="0.2">
      <c r="A87" s="4"/>
      <c r="B87" s="4"/>
      <c r="C87" s="4"/>
      <c r="D87" s="61"/>
      <c r="E87" s="61"/>
      <c r="F87" s="61"/>
      <c r="G87" s="36"/>
      <c r="H87" s="36"/>
      <c r="I87" s="36"/>
      <c r="J87" s="36"/>
      <c r="K87" s="98"/>
    </row>
    <row r="88" spans="1:13" ht="12.75" customHeight="1" x14ac:dyDescent="0.2">
      <c r="A88" s="4"/>
      <c r="B88" s="2">
        <v>34</v>
      </c>
      <c r="C88" s="2" t="s">
        <v>25</v>
      </c>
      <c r="D88" s="60">
        <f>D89</f>
        <v>12800</v>
      </c>
      <c r="E88" s="60">
        <f>E89</f>
        <v>12800</v>
      </c>
      <c r="F88" s="60">
        <f>SUM(F89:F91)</f>
        <v>4500</v>
      </c>
      <c r="G88" s="60">
        <f t="shared" ref="G88:I88" si="42">SUM(G89:G91)</f>
        <v>597.25263786581729</v>
      </c>
      <c r="H88" s="60">
        <f t="shared" si="42"/>
        <v>766.36</v>
      </c>
      <c r="I88" s="60">
        <f t="shared" si="42"/>
        <v>737.21</v>
      </c>
      <c r="J88" s="60">
        <f t="shared" ref="J88" si="43">SUM(J89:J91)</f>
        <v>642.74</v>
      </c>
      <c r="K88" s="97">
        <f>J88/I88</f>
        <v>0.87185469540565097</v>
      </c>
    </row>
    <row r="89" spans="1:13" ht="12.75" customHeight="1" x14ac:dyDescent="0.2">
      <c r="A89" s="4">
        <v>48</v>
      </c>
      <c r="B89" s="63"/>
      <c r="C89" s="4" t="s">
        <v>124</v>
      </c>
      <c r="D89" s="61">
        <f>D340+D311</f>
        <v>12800</v>
      </c>
      <c r="E89" s="61">
        <f>E340+E311</f>
        <v>12800</v>
      </c>
      <c r="F89" s="61">
        <f>F142</f>
        <v>4000</v>
      </c>
      <c r="G89" s="61">
        <f t="shared" ref="G89:I89" si="44">G142</f>
        <v>530.89123365850423</v>
      </c>
      <c r="H89" s="61">
        <f t="shared" si="44"/>
        <v>550</v>
      </c>
      <c r="I89" s="61">
        <f t="shared" si="44"/>
        <v>550</v>
      </c>
      <c r="J89" s="61">
        <f t="shared" ref="J89" si="45">J142</f>
        <v>550</v>
      </c>
      <c r="K89" s="98">
        <f t="shared" ref="K89:K91" si="46">J89/I89</f>
        <v>1</v>
      </c>
    </row>
    <row r="90" spans="1:13" ht="12.75" customHeight="1" x14ac:dyDescent="0.2">
      <c r="A90" s="4">
        <v>53</v>
      </c>
      <c r="B90" s="4"/>
      <c r="C90" s="4" t="s">
        <v>118</v>
      </c>
      <c r="D90" s="61"/>
      <c r="E90" s="61"/>
      <c r="F90" s="61"/>
      <c r="G90" s="61"/>
      <c r="H90" s="61">
        <f>H176</f>
        <v>150</v>
      </c>
      <c r="I90" s="61">
        <f>I176</f>
        <v>72.209999999999994</v>
      </c>
      <c r="J90" s="61">
        <f>J176</f>
        <v>72.209999999999994</v>
      </c>
      <c r="K90" s="98">
        <f t="shared" si="46"/>
        <v>1</v>
      </c>
    </row>
    <row r="91" spans="1:13" ht="12.75" customHeight="1" x14ac:dyDescent="0.2">
      <c r="A91" s="4">
        <v>32</v>
      </c>
      <c r="B91" s="4"/>
      <c r="C91" s="4" t="s">
        <v>121</v>
      </c>
      <c r="D91" s="61"/>
      <c r="E91" s="61"/>
      <c r="F91" s="61">
        <f>F160</f>
        <v>500</v>
      </c>
      <c r="G91" s="61">
        <f t="shared" ref="G91:I91" si="47">G160</f>
        <v>66.361404207313029</v>
      </c>
      <c r="H91" s="61">
        <f t="shared" si="47"/>
        <v>66.36</v>
      </c>
      <c r="I91" s="61">
        <f t="shared" si="47"/>
        <v>115</v>
      </c>
      <c r="J91" s="61">
        <f t="shared" ref="J91" si="48">J160</f>
        <v>20.53</v>
      </c>
      <c r="K91" s="98">
        <f t="shared" si="46"/>
        <v>0.17852173913043479</v>
      </c>
    </row>
    <row r="92" spans="1:13" ht="12.75" customHeight="1" x14ac:dyDescent="0.2">
      <c r="A92" s="4"/>
      <c r="B92" s="4"/>
      <c r="C92" s="4"/>
      <c r="D92" s="61"/>
      <c r="E92" s="61"/>
      <c r="F92" s="61"/>
      <c r="G92" s="61"/>
      <c r="H92" s="61"/>
      <c r="I92" s="61"/>
      <c r="J92" s="61"/>
      <c r="K92" s="98"/>
    </row>
    <row r="93" spans="1:13" ht="12.75" customHeight="1" x14ac:dyDescent="0.2">
      <c r="A93" s="4"/>
      <c r="B93" s="2">
        <v>37</v>
      </c>
      <c r="C93" s="2" t="s">
        <v>172</v>
      </c>
      <c r="D93" s="60">
        <f>D94</f>
        <v>13200</v>
      </c>
      <c r="E93" s="60">
        <f>E94</f>
        <v>13200</v>
      </c>
      <c r="F93" s="60">
        <f>SUM(F94:F95)</f>
        <v>540587.92999999993</v>
      </c>
      <c r="G93" s="60">
        <f t="shared" ref="G93:I93" si="49">SUM(G94:G95)</f>
        <v>71748.348264649278</v>
      </c>
      <c r="H93" s="60">
        <f t="shared" si="49"/>
        <v>71748.39</v>
      </c>
      <c r="I93" s="60">
        <f t="shared" si="49"/>
        <v>84633.83</v>
      </c>
      <c r="J93" s="60">
        <f t="shared" ref="J93" si="50">SUM(J94:J95)</f>
        <v>83209.540000000008</v>
      </c>
      <c r="K93" s="97">
        <f>J93/I93</f>
        <v>0.98317115035441505</v>
      </c>
      <c r="M93" s="23">
        <f>83209.54-J93</f>
        <v>0</v>
      </c>
    </row>
    <row r="94" spans="1:13" ht="12.75" customHeight="1" x14ac:dyDescent="0.2">
      <c r="A94" s="4">
        <v>48</v>
      </c>
      <c r="B94" s="63"/>
      <c r="C94" s="4" t="s">
        <v>124</v>
      </c>
      <c r="D94" s="61">
        <f>D344+D315</f>
        <v>13200</v>
      </c>
      <c r="E94" s="61">
        <f>E344+E315</f>
        <v>13200</v>
      </c>
      <c r="F94" s="61">
        <f>F150</f>
        <v>485587.93</v>
      </c>
      <c r="G94" s="61">
        <f t="shared" ref="G94:I94" si="51">G150</f>
        <v>64448.593801844843</v>
      </c>
      <c r="H94" s="61">
        <f t="shared" si="51"/>
        <v>64448.639999999999</v>
      </c>
      <c r="I94" s="61">
        <f t="shared" si="51"/>
        <v>77334.080000000002</v>
      </c>
      <c r="J94" s="61">
        <f t="shared" ref="J94" si="52">J150</f>
        <v>77334.080000000002</v>
      </c>
      <c r="K94" s="98">
        <f t="shared" ref="K94:K95" si="53">J94/I94</f>
        <v>1</v>
      </c>
    </row>
    <row r="95" spans="1:13" ht="12.75" customHeight="1" x14ac:dyDescent="0.2">
      <c r="A95" s="4">
        <v>53</v>
      </c>
      <c r="B95" s="4"/>
      <c r="C95" s="4" t="s">
        <v>118</v>
      </c>
      <c r="D95" s="61"/>
      <c r="E95" s="61"/>
      <c r="F95" s="61">
        <f>F290</f>
        <v>55000</v>
      </c>
      <c r="G95" s="61">
        <f t="shared" ref="G95:I95" si="54">G290</f>
        <v>7299.7544628044325</v>
      </c>
      <c r="H95" s="61">
        <f t="shared" si="54"/>
        <v>7299.75</v>
      </c>
      <c r="I95" s="61">
        <f t="shared" si="54"/>
        <v>7299.75</v>
      </c>
      <c r="J95" s="61">
        <f t="shared" ref="J95" si="55">J290</f>
        <v>5875.46</v>
      </c>
      <c r="K95" s="98">
        <f t="shared" si="53"/>
        <v>0.80488509880475356</v>
      </c>
    </row>
    <row r="96" spans="1:13" ht="12.75" customHeight="1" x14ac:dyDescent="0.2">
      <c r="A96" s="4"/>
      <c r="B96" s="4"/>
      <c r="C96" s="4"/>
      <c r="D96" s="61"/>
      <c r="E96" s="61"/>
      <c r="F96" s="61"/>
      <c r="G96" s="61"/>
      <c r="H96" s="61"/>
      <c r="I96" s="61"/>
      <c r="J96" s="61"/>
      <c r="K96" s="98"/>
    </row>
    <row r="97" spans="1:13" ht="12.75" customHeight="1" x14ac:dyDescent="0.2">
      <c r="A97" s="4"/>
      <c r="B97" s="2">
        <v>38</v>
      </c>
      <c r="C97" s="2" t="s">
        <v>188</v>
      </c>
      <c r="D97" s="61"/>
      <c r="E97" s="61"/>
      <c r="F97" s="61"/>
      <c r="G97" s="61"/>
      <c r="H97" s="60">
        <f>H98</f>
        <v>298.82</v>
      </c>
      <c r="I97" s="60">
        <f>I98</f>
        <v>298.82</v>
      </c>
      <c r="J97" s="60">
        <f>J98</f>
        <v>298.82</v>
      </c>
      <c r="K97" s="97">
        <f>J97/I97</f>
        <v>1</v>
      </c>
    </row>
    <row r="98" spans="1:13" ht="12.75" customHeight="1" x14ac:dyDescent="0.2">
      <c r="A98" s="4">
        <v>53</v>
      </c>
      <c r="B98" s="4"/>
      <c r="C98" s="4" t="s">
        <v>118</v>
      </c>
      <c r="D98" s="61"/>
      <c r="E98" s="61"/>
      <c r="F98" s="61"/>
      <c r="G98" s="61"/>
      <c r="H98" s="61">
        <f>H401</f>
        <v>298.82</v>
      </c>
      <c r="I98" s="61">
        <f>I401</f>
        <v>298.82</v>
      </c>
      <c r="J98" s="61">
        <f>J401</f>
        <v>298.82</v>
      </c>
      <c r="K98" s="98">
        <f t="shared" ref="K98" si="56">J98/I98</f>
        <v>1</v>
      </c>
    </row>
    <row r="99" spans="1:13" ht="12.75" customHeight="1" x14ac:dyDescent="0.2">
      <c r="A99" s="4"/>
      <c r="B99" s="4"/>
      <c r="C99" s="4"/>
      <c r="D99" s="61"/>
      <c r="E99" s="61"/>
      <c r="F99" s="61"/>
      <c r="G99" s="61"/>
      <c r="H99" s="61"/>
      <c r="I99" s="61"/>
      <c r="J99" s="61"/>
      <c r="K99" s="98"/>
    </row>
    <row r="100" spans="1:13" s="5" customFormat="1" ht="12.75" customHeight="1" x14ac:dyDescent="0.2">
      <c r="A100" s="2"/>
      <c r="B100" s="2">
        <v>4</v>
      </c>
      <c r="C100" s="2" t="s">
        <v>173</v>
      </c>
      <c r="D100" s="60"/>
      <c r="E100" s="60"/>
      <c r="F100" s="60">
        <f>F102</f>
        <v>201157.59</v>
      </c>
      <c r="G100" s="60">
        <f t="shared" ref="G100" si="57">G102</f>
        <v>26698.200278717894</v>
      </c>
      <c r="H100" s="60">
        <f>H102+H110</f>
        <v>32500.48</v>
      </c>
      <c r="I100" s="60">
        <f>I102+I110</f>
        <v>34003.39</v>
      </c>
      <c r="J100" s="60">
        <f>J102+J110</f>
        <v>10915.11</v>
      </c>
      <c r="K100" s="97">
        <f>J100/I100</f>
        <v>0.32100064140663626</v>
      </c>
    </row>
    <row r="101" spans="1:13" ht="12.75" customHeight="1" x14ac:dyDescent="0.2">
      <c r="A101" s="4"/>
      <c r="B101" s="4"/>
      <c r="C101" s="4"/>
      <c r="D101" s="61"/>
      <c r="E101" s="61"/>
      <c r="F101" s="61"/>
      <c r="G101" s="61"/>
      <c r="H101" s="61"/>
      <c r="I101" s="61"/>
      <c r="J101" s="61"/>
      <c r="K101" s="98"/>
    </row>
    <row r="102" spans="1:13" ht="12.75" customHeight="1" x14ac:dyDescent="0.2">
      <c r="A102" s="4"/>
      <c r="B102" s="2">
        <v>42</v>
      </c>
      <c r="C102" s="2" t="s">
        <v>171</v>
      </c>
      <c r="D102" s="60">
        <f>SUM(D104:D106)</f>
        <v>69850</v>
      </c>
      <c r="E102" s="60">
        <f>SUM(E104:E106)</f>
        <v>71700</v>
      </c>
      <c r="F102" s="60">
        <f>SUM(F103:F107)</f>
        <v>201157.59</v>
      </c>
      <c r="G102" s="60">
        <f>SUM(G103:G107)</f>
        <v>26698.200278717894</v>
      </c>
      <c r="H102" s="60">
        <f>SUM(H103:H107)</f>
        <v>29500.48</v>
      </c>
      <c r="I102" s="60">
        <f>SUM(I103:I108)</f>
        <v>30628.39</v>
      </c>
      <c r="J102" s="60">
        <f>SUM(J103:J108)</f>
        <v>7540.11</v>
      </c>
      <c r="K102" s="97">
        <f>J102/I102</f>
        <v>0.24618042280381044</v>
      </c>
      <c r="M102" s="23">
        <f>7540.11-J102</f>
        <v>0</v>
      </c>
    </row>
    <row r="103" spans="1:13" ht="12.75" customHeight="1" x14ac:dyDescent="0.2">
      <c r="A103" s="4">
        <v>11</v>
      </c>
      <c r="B103" s="4"/>
      <c r="C103" s="4" t="s">
        <v>123</v>
      </c>
      <c r="D103" s="60"/>
      <c r="E103" s="60"/>
      <c r="F103" s="61">
        <f t="shared" ref="F103:I103" si="58">F450</f>
        <v>1657.59</v>
      </c>
      <c r="G103" s="61">
        <f t="shared" si="58"/>
        <v>219.99999999999997</v>
      </c>
      <c r="H103" s="61">
        <f t="shared" si="58"/>
        <v>220</v>
      </c>
      <c r="I103" s="61">
        <f t="shared" si="58"/>
        <v>220</v>
      </c>
      <c r="J103" s="61">
        <f t="shared" ref="J103" si="59">J450</f>
        <v>220</v>
      </c>
      <c r="K103" s="98">
        <f t="shared" ref="K103:K108" si="60">J103/I103</f>
        <v>1</v>
      </c>
    </row>
    <row r="104" spans="1:13" ht="12.75" customHeight="1" x14ac:dyDescent="0.2">
      <c r="A104" s="4">
        <v>32</v>
      </c>
      <c r="B104" s="4"/>
      <c r="C104" s="4" t="s">
        <v>121</v>
      </c>
      <c r="D104" s="61">
        <v>69850</v>
      </c>
      <c r="E104" s="61">
        <v>71700</v>
      </c>
      <c r="F104" s="61">
        <f>F162</f>
        <v>168000</v>
      </c>
      <c r="G104" s="61">
        <f t="shared" ref="G104:I104" si="61">G162</f>
        <v>22297.431813657175</v>
      </c>
      <c r="H104" s="61">
        <f t="shared" si="61"/>
        <v>23485.14</v>
      </c>
      <c r="I104" s="61">
        <f t="shared" si="61"/>
        <v>23919.13</v>
      </c>
      <c r="J104" s="61">
        <f t="shared" ref="J104" si="62">J162</f>
        <v>901.36</v>
      </c>
      <c r="K104" s="98">
        <f t="shared" si="60"/>
        <v>3.7683644848286707E-2</v>
      </c>
    </row>
    <row r="105" spans="1:13" ht="12.75" customHeight="1" x14ac:dyDescent="0.2">
      <c r="A105" s="4">
        <v>52</v>
      </c>
      <c r="B105" s="4"/>
      <c r="C105" s="4" t="s">
        <v>199</v>
      </c>
      <c r="D105" s="61"/>
      <c r="E105" s="61"/>
      <c r="F105" s="61"/>
      <c r="G105" s="61"/>
      <c r="H105" s="61">
        <f>H466</f>
        <v>735.04</v>
      </c>
      <c r="I105" s="61">
        <f>I466</f>
        <v>735.04</v>
      </c>
      <c r="J105" s="61">
        <f>J466</f>
        <v>735.04</v>
      </c>
      <c r="K105" s="98">
        <f t="shared" si="60"/>
        <v>1</v>
      </c>
    </row>
    <row r="106" spans="1:13" ht="12.75" customHeight="1" x14ac:dyDescent="0.2">
      <c r="A106" s="4">
        <v>53</v>
      </c>
      <c r="B106" s="4"/>
      <c r="C106" s="4" t="s">
        <v>118</v>
      </c>
      <c r="D106" s="61">
        <v>0</v>
      </c>
      <c r="E106" s="61">
        <v>0</v>
      </c>
      <c r="F106" s="61">
        <f>F293+F455</f>
        <v>11500</v>
      </c>
      <c r="G106" s="61">
        <f>G293+G455</f>
        <v>1526.3122967681995</v>
      </c>
      <c r="H106" s="61">
        <f>H293+H455+H281</f>
        <v>2405.84</v>
      </c>
      <c r="I106" s="61">
        <f>I293+I455+I281</f>
        <v>2443.7600000000002</v>
      </c>
      <c r="J106" s="61">
        <f>J293+J455+J281</f>
        <v>2443.7600000000002</v>
      </c>
      <c r="K106" s="98">
        <f t="shared" si="60"/>
        <v>1</v>
      </c>
    </row>
    <row r="107" spans="1:13" ht="12.75" customHeight="1" x14ac:dyDescent="0.2">
      <c r="A107" s="4">
        <v>55</v>
      </c>
      <c r="B107" s="4"/>
      <c r="C107" s="4" t="s">
        <v>119</v>
      </c>
      <c r="D107" s="61"/>
      <c r="E107" s="61"/>
      <c r="F107" s="61">
        <f>F446</f>
        <v>20000</v>
      </c>
      <c r="G107" s="61">
        <f t="shared" ref="G107:I107" si="63">G446</f>
        <v>2654.4561682925209</v>
      </c>
      <c r="H107" s="61">
        <f t="shared" si="63"/>
        <v>2654.46</v>
      </c>
      <c r="I107" s="61">
        <f t="shared" si="63"/>
        <v>2654.46</v>
      </c>
      <c r="J107" s="61">
        <f t="shared" ref="J107" si="64">J446</f>
        <v>2583.9499999999998</v>
      </c>
      <c r="K107" s="98">
        <f t="shared" si="60"/>
        <v>0.97343715859346147</v>
      </c>
    </row>
    <row r="108" spans="1:13" ht="12.75" customHeight="1" x14ac:dyDescent="0.2">
      <c r="A108" s="4">
        <v>62</v>
      </c>
      <c r="B108" s="4"/>
      <c r="C108" s="4" t="s">
        <v>215</v>
      </c>
      <c r="D108" s="61"/>
      <c r="E108" s="61"/>
      <c r="F108" s="61"/>
      <c r="G108" s="61"/>
      <c r="H108" s="61"/>
      <c r="I108" s="61">
        <f>I458</f>
        <v>656</v>
      </c>
      <c r="J108" s="61">
        <f>J458</f>
        <v>656</v>
      </c>
      <c r="K108" s="98">
        <f t="shared" si="60"/>
        <v>1</v>
      </c>
    </row>
    <row r="109" spans="1:13" ht="12.75" customHeight="1" x14ac:dyDescent="0.2">
      <c r="A109" s="4"/>
      <c r="B109" s="4"/>
      <c r="C109" s="4"/>
      <c r="D109" s="61"/>
      <c r="E109" s="61"/>
      <c r="F109" s="61"/>
      <c r="G109" s="61"/>
      <c r="H109" s="61"/>
      <c r="I109" s="61"/>
      <c r="J109" s="61"/>
      <c r="K109" s="98"/>
    </row>
    <row r="110" spans="1:13" s="5" customFormat="1" ht="12.75" customHeight="1" x14ac:dyDescent="0.2">
      <c r="A110" s="2"/>
      <c r="B110" s="2">
        <v>45</v>
      </c>
      <c r="C110" s="2" t="s">
        <v>195</v>
      </c>
      <c r="D110" s="60"/>
      <c r="E110" s="60"/>
      <c r="F110" s="60"/>
      <c r="G110" s="60"/>
      <c r="H110" s="60">
        <f>H111</f>
        <v>3000</v>
      </c>
      <c r="I110" s="60">
        <f>I111</f>
        <v>3375</v>
      </c>
      <c r="J110" s="60">
        <f>J111</f>
        <v>3375</v>
      </c>
      <c r="K110" s="97">
        <f>J110/I110</f>
        <v>1</v>
      </c>
    </row>
    <row r="111" spans="1:13" ht="12.75" customHeight="1" x14ac:dyDescent="0.2">
      <c r="A111" s="4">
        <v>48</v>
      </c>
      <c r="B111" s="63"/>
      <c r="C111" s="4" t="s">
        <v>124</v>
      </c>
      <c r="D111" s="61"/>
      <c r="E111" s="61"/>
      <c r="F111" s="61"/>
      <c r="G111" s="61"/>
      <c r="H111" s="61">
        <f>H420</f>
        <v>3000</v>
      </c>
      <c r="I111" s="61">
        <f>I420</f>
        <v>3375</v>
      </c>
      <c r="J111" s="61">
        <f>J420</f>
        <v>3375</v>
      </c>
      <c r="K111" s="98">
        <f t="shared" ref="K111" si="65">J111/I111</f>
        <v>1</v>
      </c>
    </row>
    <row r="112" spans="1:13" ht="12.75" customHeight="1" x14ac:dyDescent="0.2">
      <c r="A112" s="4"/>
      <c r="B112" s="22"/>
      <c r="C112" s="4"/>
      <c r="D112" s="61"/>
      <c r="E112" s="61"/>
      <c r="F112" s="61"/>
      <c r="G112" s="61"/>
      <c r="H112" s="61"/>
      <c r="I112" s="61"/>
      <c r="J112" s="61"/>
      <c r="K112" s="97"/>
    </row>
    <row r="113" spans="1:14" ht="12.75" customHeight="1" x14ac:dyDescent="0.2">
      <c r="A113" s="4"/>
      <c r="B113" s="117" t="s">
        <v>175</v>
      </c>
      <c r="C113" s="118"/>
      <c r="D113" s="60" t="e">
        <f>D68</f>
        <v>#REF!</v>
      </c>
      <c r="E113" s="60" t="e">
        <f>E68</f>
        <v>#REF!</v>
      </c>
      <c r="F113" s="60">
        <f>F68+F100</f>
        <v>5521514.7528571431</v>
      </c>
      <c r="G113" s="60">
        <f>G68+G100</f>
        <v>732830.94470198988</v>
      </c>
      <c r="H113" s="60">
        <f>H68+H100</f>
        <v>824401.3899999999</v>
      </c>
      <c r="I113" s="60">
        <f>I68+I100</f>
        <v>887459.43999999983</v>
      </c>
      <c r="J113" s="60">
        <f>J68+J100</f>
        <v>862786.42999999982</v>
      </c>
      <c r="K113" s="97">
        <f>J113/I113</f>
        <v>0.97219815476862803</v>
      </c>
      <c r="N113" s="23">
        <f>J113-J121</f>
        <v>0</v>
      </c>
    </row>
    <row r="114" spans="1:14" ht="12.75" customHeight="1" x14ac:dyDescent="0.2">
      <c r="B114" s="95"/>
      <c r="C114" s="95"/>
      <c r="D114" s="1"/>
      <c r="E114" s="1"/>
      <c r="F114" s="1"/>
      <c r="G114" s="1"/>
      <c r="H114" s="73"/>
      <c r="I114" s="73"/>
      <c r="J114" s="1"/>
      <c r="K114" s="1"/>
    </row>
    <row r="115" spans="1:14" ht="12.75" customHeight="1" x14ac:dyDescent="0.2">
      <c r="B115" s="95"/>
      <c r="C115" s="95"/>
      <c r="D115" s="1"/>
      <c r="E115" s="1"/>
      <c r="F115" s="1"/>
      <c r="G115" s="1"/>
      <c r="H115" s="73"/>
      <c r="I115" s="73"/>
      <c r="J115" s="1"/>
      <c r="K115" s="1"/>
    </row>
    <row r="116" spans="1:14" ht="12.75" customHeight="1" x14ac:dyDescent="0.2">
      <c r="B116" s="5"/>
      <c r="C116" s="5"/>
      <c r="D116" s="1"/>
      <c r="E116" s="1"/>
      <c r="F116" s="1">
        <f>F121-F113</f>
        <v>3000</v>
      </c>
      <c r="G116" s="1"/>
      <c r="H116" s="73"/>
      <c r="I116" s="73"/>
      <c r="J116" s="1"/>
    </row>
    <row r="117" spans="1:14" ht="24.75" customHeight="1" x14ac:dyDescent="0.2">
      <c r="A117" s="114" t="s">
        <v>114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23"/>
      <c r="L117" s="23"/>
    </row>
    <row r="118" spans="1:14" x14ac:dyDescent="0.2">
      <c r="B118" s="115" t="s">
        <v>4</v>
      </c>
      <c r="C118" s="116"/>
      <c r="D118" s="116"/>
      <c r="E118" s="116"/>
      <c r="F118" s="116"/>
      <c r="G118" s="116"/>
      <c r="H118" s="116"/>
      <c r="I118" s="116"/>
      <c r="J118" s="116"/>
      <c r="K118" s="35"/>
    </row>
    <row r="119" spans="1:14" ht="25.5" x14ac:dyDescent="0.2">
      <c r="A119" s="51" t="s">
        <v>16</v>
      </c>
      <c r="B119" s="51" t="s">
        <v>3</v>
      </c>
      <c r="C119" s="51" t="s">
        <v>128</v>
      </c>
      <c r="D119" s="3" t="s">
        <v>99</v>
      </c>
      <c r="E119" s="3" t="s">
        <v>104</v>
      </c>
      <c r="F119" s="3" t="s">
        <v>111</v>
      </c>
      <c r="G119" s="3" t="s">
        <v>110</v>
      </c>
      <c r="H119" s="3" t="s">
        <v>181</v>
      </c>
      <c r="I119" s="3" t="s">
        <v>110</v>
      </c>
      <c r="J119" s="3" t="s">
        <v>224</v>
      </c>
      <c r="K119" s="3" t="s">
        <v>225</v>
      </c>
    </row>
    <row r="120" spans="1:14" x14ac:dyDescent="0.2">
      <c r="A120" s="2"/>
      <c r="B120" s="48"/>
      <c r="C120" s="7"/>
      <c r="D120" s="3"/>
      <c r="E120" s="3"/>
      <c r="F120" s="3"/>
      <c r="G120" s="3"/>
      <c r="H120" s="3"/>
      <c r="I120" s="3"/>
      <c r="J120" s="3"/>
      <c r="K120" s="3"/>
    </row>
    <row r="121" spans="1:14" x14ac:dyDescent="0.2">
      <c r="A121" s="48"/>
      <c r="B121" s="52"/>
      <c r="C121" s="41" t="s">
        <v>132</v>
      </c>
      <c r="D121" s="11" t="e">
        <f>SUM(D167+D124+D136+D146+D186+D195+D201+D206+D233+D237+D268+D259+D250+D283+D297+D307+D311+D315+D326+D344+D354+D412+D359+D365+D154+D162+D289+D292+D228+D378+D382+D333+D339+D405+D425+D432+D438+D454+D470+D474+D445+D481+D490)</f>
        <v>#REF!</v>
      </c>
      <c r="E121" s="11" t="e">
        <f>SUM(E167+E124+E136+E146+E186+E195+E201+E206+E233+E237+E268+E259+E250+E283+E297+E307+E311+E315+E326+E344+E354+E412+E359+E365+E154+E162+E289+E292+E228+E378+E382+E333+E339+E388+E405+E425+E432+E438+E454+E470+E474+E445+E481+E490)</f>
        <v>#REF!</v>
      </c>
      <c r="F121" s="11">
        <f>SUM(F167+F124+F136+F146+F186+F195+F201+F206+F233+F237+F268+F259+F250+F283+F297+F307+F311+F315+F326+F344+F354+F412+F359+F365+F154+F162+F289+F292+F228+F378+F382+F333+F339+F388+F405+F425+F432+F438+F454+F450+F470+F474+F445+F481+F490)</f>
        <v>5524514.7528571431</v>
      </c>
      <c r="G121" s="11">
        <f>SUM(G167+G124+G136+G146+G186+G195+G201+G206+G233+G237+G268+G259+G250+G283+G297+G307+G311+G315+G326+G344+G354+G412+G359+G365+G154+G162+G289+G292+G228+G378+G382+G333+G339+G388+G405+G425+G432+G438+G454+G450+G470+G474+G445+G481+G490)</f>
        <v>733229.11312723369</v>
      </c>
      <c r="H121" s="11">
        <f>SUM(H167+H124+H136+H146+H186+H195+H201+H206+H213+H395+H233+H237+H268+H259+H250+H278+H280+H283+H297+H302+H307+H311+H315+H326+H344+H354+H412+H359+H365+H154+H162+H289+H292+H228+H378+H382+H333+H339+H388+H400+H405+H419+H425+H463+H465+H432+H438+H454+H450+H470+H474+H445+H481+H490)</f>
        <v>824401.38999999978</v>
      </c>
      <c r="I121" s="11">
        <f>SUM(I167+I124+I136+I146+I179+I186+I195+I201+I206+I242+I213+I395+I233+I237+I268+I259+I250+I278+I280+I283+I297+I302+I307+I311+I315+I326+I344+I354+I412+I359+I365+I154+I162+I289+I292+I228+I378+I382+I333+I339+I388+I400+I405+I419+I425+I463+I465+I432+I438+I458+I454+I450+I470+I474+I445+I481+I490+I500+I510)</f>
        <v>887459.43999999983</v>
      </c>
      <c r="J121" s="11">
        <f>SUM(J167+J124+J136+J146+J179+J186+J195+J201+J206+J218+J242+J213+J395+J233+J237+J268+J259+J250+J278+J280+J283+J297+J302+J307+J311+J315+J320+J326+J344+J354+J412+J359+J365+J154+J162+J289+J292+J228+J378+J382+J333+J339+J388+J400+J405+J419+J425+J463+J465+J432+J438+J458+J454+J450+J470+J474+J445+J481+J490+J500+J510)</f>
        <v>862786.42999999982</v>
      </c>
      <c r="K121" s="97">
        <f>J121/I121</f>
        <v>0.97219815476862803</v>
      </c>
      <c r="N121" s="23">
        <f>862786.43-J121</f>
        <v>0</v>
      </c>
    </row>
    <row r="122" spans="1:14" hidden="1" x14ac:dyDescent="0.2">
      <c r="A122" s="6" t="s">
        <v>97</v>
      </c>
      <c r="B122" s="129" t="s">
        <v>98</v>
      </c>
      <c r="C122" s="130"/>
      <c r="D122" s="36"/>
      <c r="E122" s="36"/>
      <c r="F122" s="36"/>
      <c r="G122" s="36"/>
      <c r="H122" s="71"/>
      <c r="I122" s="71"/>
      <c r="J122" s="71"/>
      <c r="K122" s="36"/>
    </row>
    <row r="123" spans="1:14" hidden="1" x14ac:dyDescent="0.2">
      <c r="A123" s="24" t="s">
        <v>95</v>
      </c>
      <c r="B123" s="131" t="s">
        <v>96</v>
      </c>
      <c r="C123" s="130"/>
      <c r="D123" s="36"/>
      <c r="E123" s="36"/>
      <c r="F123" s="36"/>
      <c r="G123" s="36"/>
      <c r="H123" s="71"/>
      <c r="I123" s="71"/>
      <c r="J123" s="71"/>
      <c r="K123" s="36"/>
    </row>
    <row r="124" spans="1:14" hidden="1" x14ac:dyDescent="0.2">
      <c r="A124" s="6"/>
      <c r="B124" s="2">
        <v>3</v>
      </c>
      <c r="C124" s="41" t="s">
        <v>10</v>
      </c>
      <c r="D124" s="11">
        <f t="shared" ref="D124:I124" si="66">D125+D129</f>
        <v>73500</v>
      </c>
      <c r="E124" s="11">
        <f t="shared" si="66"/>
        <v>83746.92</v>
      </c>
      <c r="F124" s="11">
        <f t="shared" si="66"/>
        <v>0</v>
      </c>
      <c r="G124" s="11">
        <f t="shared" si="66"/>
        <v>0</v>
      </c>
      <c r="H124" s="69">
        <f t="shared" si="66"/>
        <v>0</v>
      </c>
      <c r="I124" s="69">
        <f t="shared" si="66"/>
        <v>0</v>
      </c>
      <c r="J124" s="69">
        <f t="shared" ref="J124" si="67">J125+J129</f>
        <v>0</v>
      </c>
      <c r="K124" s="36"/>
    </row>
    <row r="125" spans="1:14" hidden="1" x14ac:dyDescent="0.2">
      <c r="A125" s="6"/>
      <c r="B125" s="2">
        <v>31</v>
      </c>
      <c r="C125" s="2" t="s">
        <v>17</v>
      </c>
      <c r="D125" s="11">
        <f t="shared" ref="D125:I125" si="68">SUM(D126:D128)</f>
        <v>69000</v>
      </c>
      <c r="E125" s="11">
        <f t="shared" si="68"/>
        <v>80000</v>
      </c>
      <c r="F125" s="11">
        <f t="shared" si="68"/>
        <v>0</v>
      </c>
      <c r="G125" s="11">
        <f t="shared" si="68"/>
        <v>0</v>
      </c>
      <c r="H125" s="69">
        <f t="shared" si="68"/>
        <v>0</v>
      </c>
      <c r="I125" s="69">
        <f t="shared" si="68"/>
        <v>0</v>
      </c>
      <c r="J125" s="69">
        <f t="shared" ref="J125" si="69">SUM(J126:J128)</f>
        <v>0</v>
      </c>
      <c r="K125" s="36"/>
    </row>
    <row r="126" spans="1:14" hidden="1" x14ac:dyDescent="0.2">
      <c r="A126" s="6"/>
      <c r="B126" s="25">
        <v>311</v>
      </c>
      <c r="C126" s="18" t="s">
        <v>9</v>
      </c>
      <c r="D126" s="36">
        <v>59227.47</v>
      </c>
      <c r="E126" s="36">
        <v>68669.53</v>
      </c>
      <c r="F126" s="36"/>
      <c r="G126" s="36">
        <f>F126/7.5345</f>
        <v>0</v>
      </c>
      <c r="H126" s="71">
        <f>G126/7.5345</f>
        <v>0</v>
      </c>
      <c r="I126" s="71">
        <f>H126/7.5345</f>
        <v>0</v>
      </c>
      <c r="J126" s="71">
        <f>I126/7.5345</f>
        <v>0</v>
      </c>
      <c r="K126" s="36"/>
    </row>
    <row r="127" spans="1:14" hidden="1" x14ac:dyDescent="0.2">
      <c r="A127" s="6"/>
      <c r="B127" s="25">
        <v>312</v>
      </c>
      <c r="C127" s="18" t="s">
        <v>74</v>
      </c>
      <c r="D127" s="36"/>
      <c r="E127" s="36"/>
      <c r="F127" s="36"/>
      <c r="G127" s="36"/>
      <c r="H127" s="71"/>
      <c r="I127" s="71"/>
      <c r="J127" s="71"/>
      <c r="K127" s="36"/>
    </row>
    <row r="128" spans="1:14" hidden="1" x14ac:dyDescent="0.2">
      <c r="A128" s="6"/>
      <c r="B128" s="25">
        <v>313</v>
      </c>
      <c r="C128" s="18" t="s">
        <v>18</v>
      </c>
      <c r="D128" s="36">
        <v>9772.5300000000007</v>
      </c>
      <c r="E128" s="36">
        <v>11330.47</v>
      </c>
      <c r="F128" s="36"/>
      <c r="G128" s="36">
        <f>F128/7.5345</f>
        <v>0</v>
      </c>
      <c r="H128" s="71">
        <f>G128/7.5345</f>
        <v>0</v>
      </c>
      <c r="I128" s="71">
        <f>H128/7.5345</f>
        <v>0</v>
      </c>
      <c r="J128" s="71">
        <f>I128/7.5345</f>
        <v>0</v>
      </c>
      <c r="K128" s="36"/>
    </row>
    <row r="129" spans="1:14" hidden="1" x14ac:dyDescent="0.2">
      <c r="A129" s="6"/>
      <c r="B129" s="26">
        <v>32</v>
      </c>
      <c r="C129" s="27" t="s">
        <v>11</v>
      </c>
      <c r="D129" s="11">
        <f t="shared" ref="D129:I129" si="70">SUM(D130:D131)</f>
        <v>4500</v>
      </c>
      <c r="E129" s="11">
        <f t="shared" si="70"/>
        <v>3746.92</v>
      </c>
      <c r="F129" s="11">
        <f t="shared" si="70"/>
        <v>0</v>
      </c>
      <c r="G129" s="11">
        <f t="shared" si="70"/>
        <v>0</v>
      </c>
      <c r="H129" s="69">
        <f t="shared" si="70"/>
        <v>0</v>
      </c>
      <c r="I129" s="69">
        <f t="shared" si="70"/>
        <v>0</v>
      </c>
      <c r="J129" s="69">
        <f t="shared" ref="J129" si="71">SUM(J130:J131)</f>
        <v>0</v>
      </c>
      <c r="K129" s="36"/>
    </row>
    <row r="130" spans="1:14" hidden="1" x14ac:dyDescent="0.2">
      <c r="A130" s="6"/>
      <c r="B130" s="25">
        <v>321</v>
      </c>
      <c r="C130" s="18" t="s">
        <v>19</v>
      </c>
      <c r="D130" s="36">
        <v>4500</v>
      </c>
      <c r="E130" s="36">
        <v>3746.92</v>
      </c>
      <c r="F130" s="36"/>
      <c r="G130" s="36">
        <f>F130/7.5345</f>
        <v>0</v>
      </c>
      <c r="H130" s="71">
        <f>G130/7.5345</f>
        <v>0</v>
      </c>
      <c r="I130" s="71">
        <f>H130/7.5345</f>
        <v>0</v>
      </c>
      <c r="J130" s="71">
        <f>I130/7.5345</f>
        <v>0</v>
      </c>
      <c r="K130" s="36"/>
    </row>
    <row r="131" spans="1:14" hidden="1" x14ac:dyDescent="0.2">
      <c r="A131" s="6"/>
      <c r="B131" s="15"/>
      <c r="C131" s="16"/>
      <c r="D131" s="36"/>
      <c r="E131" s="36"/>
      <c r="F131" s="36"/>
      <c r="G131" s="36"/>
      <c r="H131" s="71"/>
      <c r="I131" s="71"/>
      <c r="J131" s="71"/>
      <c r="K131" s="36"/>
    </row>
    <row r="132" spans="1:14" x14ac:dyDescent="0.2">
      <c r="A132" s="6"/>
      <c r="B132" s="15"/>
      <c r="C132" s="16"/>
      <c r="D132" s="36"/>
      <c r="E132" s="36"/>
      <c r="F132" s="36"/>
      <c r="G132" s="36"/>
      <c r="H132" s="71"/>
      <c r="I132" s="71"/>
      <c r="J132" s="71"/>
      <c r="K132" s="36"/>
    </row>
    <row r="133" spans="1:14" s="5" customFormat="1" ht="15" customHeight="1" x14ac:dyDescent="0.2">
      <c r="A133" s="54">
        <v>2101</v>
      </c>
      <c r="B133" s="101" t="s">
        <v>31</v>
      </c>
      <c r="C133" s="102"/>
      <c r="D133" s="11"/>
      <c r="E133" s="11"/>
      <c r="F133" s="11"/>
      <c r="G133" s="11"/>
      <c r="H133" s="69"/>
      <c r="I133" s="69"/>
      <c r="J133" s="69"/>
      <c r="K133" s="12"/>
    </row>
    <row r="134" spans="1:14" ht="15.75" customHeight="1" x14ac:dyDescent="0.2">
      <c r="A134" s="55" t="s">
        <v>32</v>
      </c>
      <c r="B134" s="119" t="s">
        <v>35</v>
      </c>
      <c r="C134" s="120"/>
      <c r="D134" s="36"/>
      <c r="E134" s="36"/>
      <c r="F134" s="36"/>
      <c r="G134" s="36"/>
      <c r="H134" s="71"/>
      <c r="I134" s="71"/>
      <c r="J134" s="71"/>
      <c r="K134" s="37"/>
    </row>
    <row r="135" spans="1:14" ht="15" customHeight="1" x14ac:dyDescent="0.2">
      <c r="A135" s="55">
        <v>48005</v>
      </c>
      <c r="B135" s="103" t="s">
        <v>131</v>
      </c>
      <c r="C135" s="104"/>
      <c r="D135" s="36"/>
      <c r="E135" s="36"/>
      <c r="F135" s="36"/>
      <c r="G135" s="36"/>
      <c r="H135" s="71"/>
      <c r="I135" s="71"/>
      <c r="J135" s="71"/>
      <c r="K135" s="57"/>
    </row>
    <row r="136" spans="1:14" ht="15" customHeight="1" x14ac:dyDescent="0.2">
      <c r="A136" s="55"/>
      <c r="B136" s="32">
        <v>3</v>
      </c>
      <c r="C136" s="53" t="s">
        <v>10</v>
      </c>
      <c r="D136" s="36">
        <f t="shared" ref="D136:I136" si="72">SUM(D137+D142)</f>
        <v>109800</v>
      </c>
      <c r="E136" s="36">
        <f t="shared" si="72"/>
        <v>109800</v>
      </c>
      <c r="F136" s="36">
        <f t="shared" si="72"/>
        <v>109800.26999999999</v>
      </c>
      <c r="G136" s="36">
        <f t="shared" si="72"/>
        <v>14573.00019908421</v>
      </c>
      <c r="H136" s="36">
        <f t="shared" si="72"/>
        <v>14205.24</v>
      </c>
      <c r="I136" s="36">
        <f t="shared" si="72"/>
        <v>14205.24</v>
      </c>
      <c r="J136" s="36">
        <f t="shared" ref="J136" si="73">SUM(J137+J142)</f>
        <v>14205.04</v>
      </c>
      <c r="K136" s="98">
        <f t="shared" ref="K136:K142" si="74">J136/I136</f>
        <v>0.99998592068842207</v>
      </c>
      <c r="L136" s="23"/>
      <c r="N136" s="23"/>
    </row>
    <row r="137" spans="1:14" x14ac:dyDescent="0.2">
      <c r="A137" s="55"/>
      <c r="B137" s="25" t="s">
        <v>0</v>
      </c>
      <c r="C137" s="18" t="s">
        <v>11</v>
      </c>
      <c r="D137" s="36">
        <f t="shared" ref="D137:I137" si="75">SUM(D138:D141)</f>
        <v>105800</v>
      </c>
      <c r="E137" s="36">
        <f t="shared" si="75"/>
        <v>105800</v>
      </c>
      <c r="F137" s="36">
        <f t="shared" si="75"/>
        <v>105800.26999999999</v>
      </c>
      <c r="G137" s="36">
        <f t="shared" si="75"/>
        <v>14042.108965425707</v>
      </c>
      <c r="H137" s="36">
        <f t="shared" si="75"/>
        <v>13655.24</v>
      </c>
      <c r="I137" s="36">
        <f t="shared" si="75"/>
        <v>13655.24</v>
      </c>
      <c r="J137" s="36">
        <f t="shared" ref="J137" si="76">SUM(J138:J141)</f>
        <v>13655.04</v>
      </c>
      <c r="K137" s="98">
        <f t="shared" si="74"/>
        <v>0.99998535360784591</v>
      </c>
    </row>
    <row r="138" spans="1:14" x14ac:dyDescent="0.2">
      <c r="A138" s="55"/>
      <c r="B138" s="25">
        <v>321</v>
      </c>
      <c r="C138" s="18" t="s">
        <v>21</v>
      </c>
      <c r="D138" s="36">
        <v>12500</v>
      </c>
      <c r="E138" s="36">
        <v>12500</v>
      </c>
      <c r="F138" s="36">
        <v>12500</v>
      </c>
      <c r="G138" s="36">
        <f>F138/7.5345</f>
        <v>1659.0351051828256</v>
      </c>
      <c r="H138" s="36">
        <v>2200</v>
      </c>
      <c r="I138" s="36">
        <v>2499.75</v>
      </c>
      <c r="J138" s="36">
        <v>2528.33</v>
      </c>
      <c r="K138" s="98">
        <f t="shared" si="74"/>
        <v>1.0114331433143313</v>
      </c>
    </row>
    <row r="139" spans="1:14" x14ac:dyDescent="0.2">
      <c r="A139" s="55"/>
      <c r="B139" s="25">
        <v>322</v>
      </c>
      <c r="C139" s="18" t="s">
        <v>12</v>
      </c>
      <c r="D139" s="36">
        <v>44220</v>
      </c>
      <c r="E139" s="36">
        <v>44220</v>
      </c>
      <c r="F139" s="36">
        <v>44220</v>
      </c>
      <c r="G139" s="36">
        <f>F139/7.5345</f>
        <v>5869.0025880947642</v>
      </c>
      <c r="H139" s="36">
        <v>6096.54</v>
      </c>
      <c r="I139" s="36">
        <v>6554.01</v>
      </c>
      <c r="J139" s="36">
        <v>6433.53</v>
      </c>
      <c r="K139" s="98">
        <f t="shared" si="74"/>
        <v>0.98161736097442631</v>
      </c>
    </row>
    <row r="140" spans="1:14" x14ac:dyDescent="0.2">
      <c r="A140" s="55"/>
      <c r="B140" s="25">
        <v>323</v>
      </c>
      <c r="C140" s="18" t="s">
        <v>22</v>
      </c>
      <c r="D140" s="36">
        <v>47000</v>
      </c>
      <c r="E140" s="36">
        <v>47500</v>
      </c>
      <c r="F140" s="36">
        <v>47500.27</v>
      </c>
      <c r="G140" s="36">
        <f>F140/7.5345</f>
        <v>6304.3692348530085</v>
      </c>
      <c r="H140" s="36">
        <v>5077.62</v>
      </c>
      <c r="I140" s="36">
        <v>4257.68</v>
      </c>
      <c r="J140" s="36">
        <v>4349.38</v>
      </c>
      <c r="K140" s="98">
        <f t="shared" si="74"/>
        <v>1.0215375509667237</v>
      </c>
    </row>
    <row r="141" spans="1:14" x14ac:dyDescent="0.2">
      <c r="A141" s="55"/>
      <c r="B141" s="25">
        <v>329</v>
      </c>
      <c r="C141" s="29" t="s">
        <v>8</v>
      </c>
      <c r="D141" s="36">
        <v>2080</v>
      </c>
      <c r="E141" s="36">
        <v>1580</v>
      </c>
      <c r="F141" s="36">
        <v>1580</v>
      </c>
      <c r="G141" s="36">
        <f>F141/7.5345</f>
        <v>209.70203729510916</v>
      </c>
      <c r="H141" s="36">
        <v>281.08</v>
      </c>
      <c r="I141" s="36">
        <v>343.8</v>
      </c>
      <c r="J141" s="36">
        <v>343.8</v>
      </c>
      <c r="K141" s="98">
        <f t="shared" si="74"/>
        <v>1</v>
      </c>
    </row>
    <row r="142" spans="1:14" x14ac:dyDescent="0.2">
      <c r="A142" s="55"/>
      <c r="B142" s="25">
        <v>34</v>
      </c>
      <c r="C142" s="29" t="s">
        <v>25</v>
      </c>
      <c r="D142" s="36">
        <f t="shared" ref="D142:J142" si="77">SUM(D143)</f>
        <v>4000</v>
      </c>
      <c r="E142" s="36">
        <f t="shared" si="77"/>
        <v>4000</v>
      </c>
      <c r="F142" s="36">
        <f t="shared" si="77"/>
        <v>4000</v>
      </c>
      <c r="G142" s="36">
        <f t="shared" si="77"/>
        <v>530.89123365850423</v>
      </c>
      <c r="H142" s="36">
        <f t="shared" si="77"/>
        <v>550</v>
      </c>
      <c r="I142" s="36">
        <f t="shared" si="77"/>
        <v>550</v>
      </c>
      <c r="J142" s="36">
        <f t="shared" si="77"/>
        <v>550</v>
      </c>
      <c r="K142" s="98">
        <f t="shared" si="74"/>
        <v>1</v>
      </c>
    </row>
    <row r="143" spans="1:14" x14ac:dyDescent="0.2">
      <c r="A143" s="55"/>
      <c r="B143" s="25">
        <v>343</v>
      </c>
      <c r="C143" s="29" t="s">
        <v>23</v>
      </c>
      <c r="D143" s="36">
        <v>4000</v>
      </c>
      <c r="E143" s="36">
        <v>4000</v>
      </c>
      <c r="F143" s="36">
        <v>4000</v>
      </c>
      <c r="G143" s="36">
        <f>F143/7.5345</f>
        <v>530.89123365850423</v>
      </c>
      <c r="H143" s="36">
        <v>550</v>
      </c>
      <c r="I143" s="36">
        <v>550</v>
      </c>
      <c r="J143" s="36">
        <v>550</v>
      </c>
      <c r="K143" s="30"/>
    </row>
    <row r="144" spans="1:14" x14ac:dyDescent="0.2">
      <c r="A144" s="55" t="s">
        <v>33</v>
      </c>
      <c r="B144" s="121" t="s">
        <v>34</v>
      </c>
      <c r="C144" s="122"/>
      <c r="D144" s="36"/>
      <c r="E144" s="36"/>
      <c r="F144" s="36"/>
      <c r="G144" s="36"/>
      <c r="H144" s="71"/>
      <c r="I144" s="71"/>
      <c r="J144" s="71"/>
      <c r="K144" s="30"/>
    </row>
    <row r="145" spans="1:11" x14ac:dyDescent="0.2">
      <c r="A145" s="55">
        <v>48005</v>
      </c>
      <c r="B145" s="103" t="s">
        <v>131</v>
      </c>
      <c r="C145" s="104"/>
      <c r="D145" s="36"/>
      <c r="E145" s="36"/>
      <c r="F145" s="36"/>
      <c r="G145" s="36"/>
      <c r="H145" s="71"/>
      <c r="I145" s="71"/>
      <c r="J145" s="71"/>
      <c r="K145" s="30"/>
    </row>
    <row r="146" spans="1:11" x14ac:dyDescent="0.2">
      <c r="A146" s="55"/>
      <c r="B146" s="15">
        <v>3</v>
      </c>
      <c r="C146" s="53" t="s">
        <v>10</v>
      </c>
      <c r="D146" s="36">
        <f t="shared" ref="D146:I146" si="78">D147+D150</f>
        <v>390194</v>
      </c>
      <c r="E146" s="36">
        <f t="shared" si="78"/>
        <v>496388.25</v>
      </c>
      <c r="F146" s="36">
        <f t="shared" si="78"/>
        <v>496387.93</v>
      </c>
      <c r="G146" s="36">
        <f t="shared" si="78"/>
        <v>65882.000132722809</v>
      </c>
      <c r="H146" s="36">
        <f t="shared" si="78"/>
        <v>66200.58</v>
      </c>
      <c r="I146" s="36">
        <f t="shared" si="78"/>
        <v>79086.05</v>
      </c>
      <c r="J146" s="36">
        <f t="shared" ref="J146" si="79">J147+J150</f>
        <v>79086.05</v>
      </c>
      <c r="K146" s="98">
        <f t="shared" ref="K146:K150" si="80">J146/I146</f>
        <v>1</v>
      </c>
    </row>
    <row r="147" spans="1:11" x14ac:dyDescent="0.2">
      <c r="A147" s="55"/>
      <c r="B147" s="25" t="s">
        <v>0</v>
      </c>
      <c r="C147" s="18" t="s">
        <v>11</v>
      </c>
      <c r="D147" s="36">
        <f t="shared" ref="D147:I147" si="81">SUM(D148:D149)</f>
        <v>4500</v>
      </c>
      <c r="E147" s="36">
        <f t="shared" si="81"/>
        <v>10800</v>
      </c>
      <c r="F147" s="36">
        <f t="shared" si="81"/>
        <v>10800</v>
      </c>
      <c r="G147" s="36">
        <f t="shared" si="81"/>
        <v>1433.4063308779614</v>
      </c>
      <c r="H147" s="36">
        <f t="shared" si="81"/>
        <v>1751.94</v>
      </c>
      <c r="I147" s="36">
        <f t="shared" si="81"/>
        <v>1751.97</v>
      </c>
      <c r="J147" s="36">
        <f t="shared" ref="J147" si="82">SUM(J148:J149)</f>
        <v>1751.97</v>
      </c>
      <c r="K147" s="98">
        <f t="shared" si="80"/>
        <v>1</v>
      </c>
    </row>
    <row r="148" spans="1:11" x14ac:dyDescent="0.2">
      <c r="A148" s="55"/>
      <c r="B148" s="15">
        <v>322</v>
      </c>
      <c r="C148" s="16" t="s">
        <v>12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98"/>
    </row>
    <row r="149" spans="1:11" x14ac:dyDescent="0.2">
      <c r="A149" s="55"/>
      <c r="B149" s="22">
        <v>323</v>
      </c>
      <c r="C149" s="18" t="s">
        <v>29</v>
      </c>
      <c r="D149" s="36">
        <v>4500</v>
      </c>
      <c r="E149" s="36">
        <v>10800</v>
      </c>
      <c r="F149" s="36">
        <v>10800</v>
      </c>
      <c r="G149" s="36">
        <f>F149/7.5345</f>
        <v>1433.4063308779614</v>
      </c>
      <c r="H149" s="36">
        <v>1751.94</v>
      </c>
      <c r="I149" s="36">
        <v>1751.97</v>
      </c>
      <c r="J149" s="36">
        <v>1751.97</v>
      </c>
      <c r="K149" s="98">
        <f t="shared" si="80"/>
        <v>1</v>
      </c>
    </row>
    <row r="150" spans="1:11" x14ac:dyDescent="0.2">
      <c r="A150" s="55"/>
      <c r="B150" s="15">
        <v>37</v>
      </c>
      <c r="C150" s="29" t="s">
        <v>66</v>
      </c>
      <c r="D150" s="36">
        <f t="shared" ref="D150:J150" si="83">D151</f>
        <v>385694</v>
      </c>
      <c r="E150" s="36">
        <f t="shared" si="83"/>
        <v>485588.25</v>
      </c>
      <c r="F150" s="36">
        <f t="shared" si="83"/>
        <v>485587.93</v>
      </c>
      <c r="G150" s="36">
        <f t="shared" si="83"/>
        <v>64448.593801844843</v>
      </c>
      <c r="H150" s="36">
        <f t="shared" si="83"/>
        <v>64448.639999999999</v>
      </c>
      <c r="I150" s="36">
        <f t="shared" si="83"/>
        <v>77334.080000000002</v>
      </c>
      <c r="J150" s="36">
        <f t="shared" si="83"/>
        <v>77334.080000000002</v>
      </c>
      <c r="K150" s="98">
        <f t="shared" si="80"/>
        <v>1</v>
      </c>
    </row>
    <row r="151" spans="1:11" x14ac:dyDescent="0.2">
      <c r="A151" s="55"/>
      <c r="B151" s="15">
        <v>372</v>
      </c>
      <c r="C151" s="29" t="s">
        <v>24</v>
      </c>
      <c r="D151" s="36">
        <v>385694</v>
      </c>
      <c r="E151" s="36">
        <v>485588.25</v>
      </c>
      <c r="F151" s="36">
        <v>485587.93</v>
      </c>
      <c r="G151" s="36">
        <f>F151/7.5345</f>
        <v>64448.593801844843</v>
      </c>
      <c r="H151" s="36">
        <v>64448.639999999999</v>
      </c>
      <c r="I151" s="36">
        <v>77334.080000000002</v>
      </c>
      <c r="J151" s="36">
        <v>77334.080000000002</v>
      </c>
      <c r="K151" s="36"/>
    </row>
    <row r="152" spans="1:11" ht="12.75" customHeight="1" x14ac:dyDescent="0.2">
      <c r="A152" s="55" t="s">
        <v>94</v>
      </c>
      <c r="B152" s="105" t="s">
        <v>152</v>
      </c>
      <c r="C152" s="106"/>
      <c r="D152" s="36"/>
      <c r="E152" s="36"/>
      <c r="F152" s="36"/>
      <c r="G152" s="36"/>
      <c r="H152" s="71"/>
      <c r="I152" s="71"/>
      <c r="J152" s="71"/>
      <c r="K152" s="36"/>
    </row>
    <row r="153" spans="1:11" ht="12.75" customHeight="1" x14ac:dyDescent="0.2">
      <c r="A153" s="55">
        <v>32300</v>
      </c>
      <c r="B153" s="103" t="s">
        <v>151</v>
      </c>
      <c r="C153" s="104"/>
      <c r="D153" s="36"/>
      <c r="E153" s="36"/>
      <c r="F153" s="36"/>
      <c r="G153" s="36"/>
      <c r="H153" s="71"/>
      <c r="I153" s="71"/>
      <c r="J153" s="71"/>
      <c r="K153" s="36"/>
    </row>
    <row r="154" spans="1:11" ht="12.75" customHeight="1" x14ac:dyDescent="0.2">
      <c r="A154" s="43"/>
      <c r="B154" s="25">
        <v>3</v>
      </c>
      <c r="C154" s="29" t="s">
        <v>10</v>
      </c>
      <c r="D154" s="36">
        <f t="shared" ref="D154:I154" si="84">D155+D160</f>
        <v>90500</v>
      </c>
      <c r="E154" s="36">
        <f t="shared" si="84"/>
        <v>71700</v>
      </c>
      <c r="F154" s="36">
        <f t="shared" si="84"/>
        <v>71400</v>
      </c>
      <c r="G154" s="36">
        <f t="shared" si="84"/>
        <v>9476.4085208042998</v>
      </c>
      <c r="H154" s="36">
        <f t="shared" si="84"/>
        <v>11091.88</v>
      </c>
      <c r="I154" s="36">
        <f t="shared" si="84"/>
        <v>17965</v>
      </c>
      <c r="J154" s="36">
        <f t="shared" ref="J154" si="85">J155+J160</f>
        <v>19712.259999999998</v>
      </c>
      <c r="K154" s="98">
        <f t="shared" ref="K154:K163" si="86">J154/I154</f>
        <v>1.0972591149457278</v>
      </c>
    </row>
    <row r="155" spans="1:11" ht="12.75" customHeight="1" x14ac:dyDescent="0.2">
      <c r="A155" s="55"/>
      <c r="B155" s="25">
        <v>32</v>
      </c>
      <c r="C155" s="29" t="s">
        <v>28</v>
      </c>
      <c r="D155" s="36">
        <f t="shared" ref="D155:I155" si="87">SUM(D156:D159)</f>
        <v>88500</v>
      </c>
      <c r="E155" s="36">
        <f t="shared" si="87"/>
        <v>71200</v>
      </c>
      <c r="F155" s="36">
        <f t="shared" si="87"/>
        <v>70900</v>
      </c>
      <c r="G155" s="36">
        <f t="shared" si="87"/>
        <v>9410.0471165969866</v>
      </c>
      <c r="H155" s="36">
        <f t="shared" si="87"/>
        <v>11025.519999999999</v>
      </c>
      <c r="I155" s="36">
        <f t="shared" si="87"/>
        <v>17850</v>
      </c>
      <c r="J155" s="36">
        <f t="shared" ref="J155" si="88">SUM(J156:J159)</f>
        <v>19691.73</v>
      </c>
      <c r="K155" s="98">
        <f t="shared" si="86"/>
        <v>1.1031781512605041</v>
      </c>
    </row>
    <row r="156" spans="1:11" ht="12.75" customHeight="1" x14ac:dyDescent="0.2">
      <c r="A156" s="55"/>
      <c r="B156" s="25">
        <v>321</v>
      </c>
      <c r="C156" s="18" t="s">
        <v>21</v>
      </c>
      <c r="D156" s="36">
        <v>5000</v>
      </c>
      <c r="E156" s="36">
        <v>700</v>
      </c>
      <c r="F156" s="36">
        <v>700</v>
      </c>
      <c r="G156" s="36">
        <f>F156/7.5345</f>
        <v>92.905965890238235</v>
      </c>
      <c r="H156" s="36">
        <v>424.72</v>
      </c>
      <c r="I156" s="36">
        <v>650</v>
      </c>
      <c r="J156" s="36">
        <v>944.42</v>
      </c>
      <c r="K156" s="98">
        <f t="shared" si="86"/>
        <v>1.452953846153846</v>
      </c>
    </row>
    <row r="157" spans="1:11" ht="12.75" customHeight="1" x14ac:dyDescent="0.2">
      <c r="A157" s="55"/>
      <c r="B157" s="25">
        <v>322</v>
      </c>
      <c r="C157" s="29" t="s">
        <v>12</v>
      </c>
      <c r="D157" s="36">
        <v>60000</v>
      </c>
      <c r="E157" s="36">
        <v>63000</v>
      </c>
      <c r="F157" s="36">
        <v>65700</v>
      </c>
      <c r="G157" s="36">
        <f>F157/7.5345</f>
        <v>8719.8885128409311</v>
      </c>
      <c r="H157" s="36">
        <v>10003.549999999999</v>
      </c>
      <c r="I157" s="36">
        <v>13750</v>
      </c>
      <c r="J157" s="36">
        <f>12051.02+1171.7+400.4</f>
        <v>13623.12</v>
      </c>
      <c r="K157" s="98">
        <f t="shared" si="86"/>
        <v>0.99077236363636367</v>
      </c>
    </row>
    <row r="158" spans="1:11" ht="12.75" customHeight="1" x14ac:dyDescent="0.2">
      <c r="A158" s="55"/>
      <c r="B158" s="25">
        <v>323</v>
      </c>
      <c r="C158" s="29" t="s">
        <v>22</v>
      </c>
      <c r="D158" s="36">
        <v>23000</v>
      </c>
      <c r="E158" s="36">
        <v>7000</v>
      </c>
      <c r="F158" s="36">
        <v>4000</v>
      </c>
      <c r="G158" s="36">
        <f>F158/7.5345</f>
        <v>530.89123365850423</v>
      </c>
      <c r="H158" s="36">
        <v>530.89</v>
      </c>
      <c r="I158" s="36">
        <v>3350</v>
      </c>
      <c r="J158" s="36">
        <v>5097.34</v>
      </c>
      <c r="K158" s="98">
        <f t="shared" si="86"/>
        <v>1.5215940298507462</v>
      </c>
    </row>
    <row r="159" spans="1:11" ht="12.75" customHeight="1" x14ac:dyDescent="0.2">
      <c r="A159" s="55"/>
      <c r="B159" s="15">
        <v>329</v>
      </c>
      <c r="C159" s="16" t="s">
        <v>8</v>
      </c>
      <c r="D159" s="36">
        <v>500</v>
      </c>
      <c r="E159" s="36">
        <v>500</v>
      </c>
      <c r="F159" s="36">
        <v>500</v>
      </c>
      <c r="G159" s="36">
        <f>F159/7.5345</f>
        <v>66.361404207313029</v>
      </c>
      <c r="H159" s="36">
        <v>66.36</v>
      </c>
      <c r="I159" s="36">
        <v>100</v>
      </c>
      <c r="J159" s="36">
        <v>26.85</v>
      </c>
      <c r="K159" s="98">
        <f t="shared" si="86"/>
        <v>0.26850000000000002</v>
      </c>
    </row>
    <row r="160" spans="1:11" ht="12.75" customHeight="1" x14ac:dyDescent="0.2">
      <c r="A160" s="55"/>
      <c r="B160" s="25">
        <v>34</v>
      </c>
      <c r="C160" s="29" t="s">
        <v>25</v>
      </c>
      <c r="D160" s="36">
        <f t="shared" ref="D160:J160" si="89">D161</f>
        <v>2000</v>
      </c>
      <c r="E160" s="36">
        <f t="shared" si="89"/>
        <v>500</v>
      </c>
      <c r="F160" s="36">
        <f t="shared" si="89"/>
        <v>500</v>
      </c>
      <c r="G160" s="36">
        <f t="shared" si="89"/>
        <v>66.361404207313029</v>
      </c>
      <c r="H160" s="36">
        <f t="shared" si="89"/>
        <v>66.36</v>
      </c>
      <c r="I160" s="36">
        <f t="shared" si="89"/>
        <v>115</v>
      </c>
      <c r="J160" s="36">
        <f t="shared" si="89"/>
        <v>20.53</v>
      </c>
      <c r="K160" s="98">
        <f t="shared" si="86"/>
        <v>0.17852173913043479</v>
      </c>
    </row>
    <row r="161" spans="1:11" ht="12.75" customHeight="1" x14ac:dyDescent="0.2">
      <c r="A161" s="55"/>
      <c r="B161" s="25">
        <v>343</v>
      </c>
      <c r="C161" s="29" t="s">
        <v>23</v>
      </c>
      <c r="D161" s="36">
        <v>2000</v>
      </c>
      <c r="E161" s="36">
        <v>500</v>
      </c>
      <c r="F161" s="36">
        <v>500</v>
      </c>
      <c r="G161" s="36">
        <f>F161/7.5345</f>
        <v>66.361404207313029</v>
      </c>
      <c r="H161" s="36">
        <v>66.36</v>
      </c>
      <c r="I161" s="36">
        <v>115</v>
      </c>
      <c r="J161" s="36">
        <v>20.53</v>
      </c>
      <c r="K161" s="98">
        <f t="shared" si="86"/>
        <v>0.17852173913043479</v>
      </c>
    </row>
    <row r="162" spans="1:11" ht="12.75" customHeight="1" x14ac:dyDescent="0.2">
      <c r="A162" s="55"/>
      <c r="B162" s="25">
        <v>42</v>
      </c>
      <c r="C162" s="58" t="s">
        <v>26</v>
      </c>
      <c r="D162" s="36" t="e">
        <f>D163+#REF!</f>
        <v>#REF!</v>
      </c>
      <c r="E162" s="36" t="e">
        <f>E163+#REF!</f>
        <v>#REF!</v>
      </c>
      <c r="F162" s="36">
        <f>F163</f>
        <v>168000</v>
      </c>
      <c r="G162" s="36">
        <f>G163</f>
        <v>22297.431813657175</v>
      </c>
      <c r="H162" s="36">
        <f>H163</f>
        <v>23485.14</v>
      </c>
      <c r="I162" s="36">
        <v>23919.13</v>
      </c>
      <c r="J162" s="36">
        <f>SUM(J163:J164)</f>
        <v>901.36</v>
      </c>
      <c r="K162" s="98">
        <f t="shared" si="86"/>
        <v>3.7683644848286707E-2</v>
      </c>
    </row>
    <row r="163" spans="1:11" ht="12.75" customHeight="1" x14ac:dyDescent="0.2">
      <c r="A163" s="55"/>
      <c r="B163" s="25">
        <v>422</v>
      </c>
      <c r="C163" s="18" t="s">
        <v>27</v>
      </c>
      <c r="D163" s="36">
        <v>180000</v>
      </c>
      <c r="E163" s="36">
        <v>213000</v>
      </c>
      <c r="F163" s="36">
        <v>168000</v>
      </c>
      <c r="G163" s="36">
        <f>F163/7.5345</f>
        <v>22297.431813657175</v>
      </c>
      <c r="H163" s="36">
        <v>23485.14</v>
      </c>
      <c r="I163" s="36">
        <v>21000</v>
      </c>
      <c r="J163" s="36">
        <f>711.74+62.33</f>
        <v>774.07</v>
      </c>
      <c r="K163" s="98">
        <f t="shared" si="86"/>
        <v>3.6860476190476194E-2</v>
      </c>
    </row>
    <row r="164" spans="1:11" ht="12.75" customHeight="1" x14ac:dyDescent="0.2">
      <c r="A164" s="55"/>
      <c r="B164" s="25">
        <v>424</v>
      </c>
      <c r="C164" s="18" t="s">
        <v>14</v>
      </c>
      <c r="D164" s="36"/>
      <c r="E164" s="36"/>
      <c r="F164" s="36"/>
      <c r="G164" s="36"/>
      <c r="H164" s="36"/>
      <c r="I164" s="36"/>
      <c r="J164" s="36">
        <v>127.29</v>
      </c>
      <c r="K164" s="36"/>
    </row>
    <row r="165" spans="1:11" x14ac:dyDescent="0.2">
      <c r="A165" s="56" t="s">
        <v>95</v>
      </c>
      <c r="B165" s="112" t="s">
        <v>135</v>
      </c>
      <c r="C165" s="113"/>
      <c r="D165" s="36"/>
      <c r="E165" s="36"/>
      <c r="F165" s="36"/>
      <c r="G165" s="36"/>
      <c r="H165" s="71"/>
      <c r="I165" s="71"/>
      <c r="J165" s="71"/>
      <c r="K165" s="37"/>
    </row>
    <row r="166" spans="1:11" ht="15" customHeight="1" x14ac:dyDescent="0.2">
      <c r="A166" s="56" t="s">
        <v>116</v>
      </c>
      <c r="B166" s="112" t="s">
        <v>134</v>
      </c>
      <c r="C166" s="113"/>
      <c r="D166" s="36"/>
      <c r="E166" s="36"/>
      <c r="F166" s="36"/>
      <c r="G166" s="36"/>
      <c r="H166" s="71"/>
      <c r="I166" s="71"/>
      <c r="J166" s="71"/>
      <c r="K166" s="37"/>
    </row>
    <row r="167" spans="1:11" ht="15" customHeight="1" x14ac:dyDescent="0.2">
      <c r="A167" s="43"/>
      <c r="B167" s="4">
        <v>3</v>
      </c>
      <c r="C167" s="35" t="s">
        <v>10</v>
      </c>
      <c r="D167" s="36">
        <f t="shared" ref="D167:G167" si="90">D168+D172</f>
        <v>3155750</v>
      </c>
      <c r="E167" s="36">
        <f t="shared" si="90"/>
        <v>3310250</v>
      </c>
      <c r="F167" s="36">
        <f t="shared" si="90"/>
        <v>3280250</v>
      </c>
      <c r="G167" s="36">
        <f t="shared" si="90"/>
        <v>435363.99230207707</v>
      </c>
      <c r="H167" s="36">
        <f>H168+H172+H176</f>
        <v>500000</v>
      </c>
      <c r="I167" s="36">
        <f>I168+I172+I176</f>
        <v>535418.84</v>
      </c>
      <c r="J167" s="36">
        <f>J168+J172+J176</f>
        <v>534547.28999999992</v>
      </c>
      <c r="K167" s="98">
        <f t="shared" ref="K167:K177" si="91">J167/I167</f>
        <v>0.99837220894206857</v>
      </c>
    </row>
    <row r="168" spans="1:11" ht="15" customHeight="1" x14ac:dyDescent="0.2">
      <c r="A168" s="56"/>
      <c r="B168" s="4">
        <v>31</v>
      </c>
      <c r="C168" s="4" t="s">
        <v>17</v>
      </c>
      <c r="D168" s="36">
        <f t="shared" ref="D168:I168" si="92">SUM(D169:D171)</f>
        <v>3003750</v>
      </c>
      <c r="E168" s="36">
        <f t="shared" si="92"/>
        <v>3095250</v>
      </c>
      <c r="F168" s="36">
        <f t="shared" si="92"/>
        <v>3095250</v>
      </c>
      <c r="G168" s="36">
        <f t="shared" si="92"/>
        <v>410810.27274537127</v>
      </c>
      <c r="H168" s="36">
        <f t="shared" si="92"/>
        <v>468520</v>
      </c>
      <c r="I168" s="36">
        <f t="shared" si="92"/>
        <v>503449.01</v>
      </c>
      <c r="J168" s="36">
        <f t="shared" ref="J168" si="93">SUM(J169:J171)</f>
        <v>502740.38</v>
      </c>
      <c r="K168" s="98">
        <f t="shared" si="91"/>
        <v>0.99859244931279134</v>
      </c>
    </row>
    <row r="169" spans="1:11" x14ac:dyDescent="0.2">
      <c r="A169" s="56"/>
      <c r="B169" s="25">
        <v>311</v>
      </c>
      <c r="C169" s="18" t="s">
        <v>9</v>
      </c>
      <c r="D169" s="36">
        <v>2485000</v>
      </c>
      <c r="E169" s="36">
        <v>2560000</v>
      </c>
      <c r="F169" s="36">
        <v>2560000</v>
      </c>
      <c r="G169" s="36">
        <f>F169/7.5345</f>
        <v>339770.38954144268</v>
      </c>
      <c r="H169" s="36">
        <v>386700</v>
      </c>
      <c r="I169" s="36">
        <v>412400</v>
      </c>
      <c r="J169" s="36">
        <v>410979.43</v>
      </c>
      <c r="K169" s="98">
        <f t="shared" si="91"/>
        <v>0.99655535887487878</v>
      </c>
    </row>
    <row r="170" spans="1:11" x14ac:dyDescent="0.2">
      <c r="A170" s="56"/>
      <c r="B170" s="25">
        <v>312</v>
      </c>
      <c r="C170" s="18" t="s">
        <v>74</v>
      </c>
      <c r="D170" s="36">
        <v>114500</v>
      </c>
      <c r="E170" s="36">
        <v>114500</v>
      </c>
      <c r="F170" s="36">
        <v>114500</v>
      </c>
      <c r="G170" s="36">
        <f>F170/7.5345</f>
        <v>15196.761563474682</v>
      </c>
      <c r="H170" s="36">
        <v>18000</v>
      </c>
      <c r="I170" s="36">
        <v>23000</v>
      </c>
      <c r="J170" s="36">
        <v>23948.1</v>
      </c>
      <c r="K170" s="98">
        <f t="shared" si="91"/>
        <v>1.0412217391304348</v>
      </c>
    </row>
    <row r="171" spans="1:11" x14ac:dyDescent="0.2">
      <c r="A171" s="56"/>
      <c r="B171" s="25">
        <v>313</v>
      </c>
      <c r="C171" s="18" t="s">
        <v>18</v>
      </c>
      <c r="D171" s="36">
        <v>404250</v>
      </c>
      <c r="E171" s="36">
        <v>420750</v>
      </c>
      <c r="F171" s="36">
        <v>420750</v>
      </c>
      <c r="G171" s="36">
        <f>F171/7.5345</f>
        <v>55843.121640453908</v>
      </c>
      <c r="H171" s="36">
        <v>63820</v>
      </c>
      <c r="I171" s="36">
        <v>68049.009999999995</v>
      </c>
      <c r="J171" s="36">
        <v>67812.850000000006</v>
      </c>
      <c r="K171" s="98">
        <f t="shared" si="91"/>
        <v>0.9965295600920574</v>
      </c>
    </row>
    <row r="172" spans="1:11" x14ac:dyDescent="0.2">
      <c r="A172" s="56"/>
      <c r="B172" s="25">
        <v>32</v>
      </c>
      <c r="C172" s="18" t="s">
        <v>11</v>
      </c>
      <c r="D172" s="36">
        <f t="shared" ref="D172:I172" si="94">SUM(D173:D175)</f>
        <v>152000</v>
      </c>
      <c r="E172" s="36">
        <f t="shared" si="94"/>
        <v>215000</v>
      </c>
      <c r="F172" s="36">
        <f t="shared" si="94"/>
        <v>185000</v>
      </c>
      <c r="G172" s="36">
        <f t="shared" si="94"/>
        <v>24553.719556705819</v>
      </c>
      <c r="H172" s="36">
        <f t="shared" si="94"/>
        <v>31330</v>
      </c>
      <c r="I172" s="36">
        <f t="shared" si="94"/>
        <v>31897.620000000003</v>
      </c>
      <c r="J172" s="36">
        <f t="shared" ref="J172" si="95">SUM(J173:J175)</f>
        <v>31734.700000000004</v>
      </c>
      <c r="K172" s="98">
        <f t="shared" si="91"/>
        <v>0.99489240890072683</v>
      </c>
    </row>
    <row r="173" spans="1:11" ht="12.75" customHeight="1" x14ac:dyDescent="0.2">
      <c r="A173" s="56"/>
      <c r="B173" s="25">
        <v>321</v>
      </c>
      <c r="C173" s="18" t="s">
        <v>19</v>
      </c>
      <c r="D173" s="36">
        <v>140000</v>
      </c>
      <c r="E173" s="36">
        <v>170000</v>
      </c>
      <c r="F173" s="36">
        <v>170000</v>
      </c>
      <c r="G173" s="36">
        <f>F173/7.5345</f>
        <v>22562.877430486427</v>
      </c>
      <c r="H173" s="36">
        <v>30000</v>
      </c>
      <c r="I173" s="36">
        <v>31000</v>
      </c>
      <c r="J173" s="36">
        <v>30670.33</v>
      </c>
      <c r="K173" s="98">
        <f t="shared" si="91"/>
        <v>0.98936548387096779</v>
      </c>
    </row>
    <row r="174" spans="1:11" ht="12.75" customHeight="1" x14ac:dyDescent="0.2">
      <c r="A174" s="56"/>
      <c r="B174" s="22">
        <v>323</v>
      </c>
      <c r="C174" s="18" t="s">
        <v>29</v>
      </c>
      <c r="D174" s="36"/>
      <c r="E174" s="36"/>
      <c r="F174" s="36"/>
      <c r="G174" s="36"/>
      <c r="H174" s="36">
        <v>330</v>
      </c>
      <c r="I174" s="36">
        <v>191.29</v>
      </c>
      <c r="J174" s="36">
        <v>191.29</v>
      </c>
      <c r="K174" s="98">
        <f t="shared" si="91"/>
        <v>1</v>
      </c>
    </row>
    <row r="175" spans="1:11" ht="12.75" customHeight="1" x14ac:dyDescent="0.2">
      <c r="A175" s="56"/>
      <c r="B175" s="15">
        <v>329</v>
      </c>
      <c r="C175" s="16" t="s">
        <v>8</v>
      </c>
      <c r="D175" s="36">
        <v>12000</v>
      </c>
      <c r="E175" s="36">
        <v>45000</v>
      </c>
      <c r="F175" s="36">
        <v>15000</v>
      </c>
      <c r="G175" s="36">
        <f>F175/7.5345</f>
        <v>1990.8421262193906</v>
      </c>
      <c r="H175" s="36">
        <v>1000</v>
      </c>
      <c r="I175" s="36">
        <v>706.33</v>
      </c>
      <c r="J175" s="36">
        <v>873.08</v>
      </c>
      <c r="K175" s="98">
        <f t="shared" si="91"/>
        <v>1.2360794529469228</v>
      </c>
    </row>
    <row r="176" spans="1:11" ht="12.75" customHeight="1" x14ac:dyDescent="0.2">
      <c r="A176" s="56"/>
      <c r="B176" s="25">
        <v>34</v>
      </c>
      <c r="C176" s="29" t="s">
        <v>25</v>
      </c>
      <c r="D176" s="36"/>
      <c r="E176" s="36"/>
      <c r="F176" s="36"/>
      <c r="G176" s="36"/>
      <c r="H176" s="36">
        <f>H177</f>
        <v>150</v>
      </c>
      <c r="I176" s="36">
        <f>I177</f>
        <v>72.209999999999994</v>
      </c>
      <c r="J176" s="36">
        <f>J177</f>
        <v>72.209999999999994</v>
      </c>
      <c r="K176" s="98">
        <f t="shared" si="91"/>
        <v>1</v>
      </c>
    </row>
    <row r="177" spans="1:11" ht="12.75" customHeight="1" x14ac:dyDescent="0.2">
      <c r="A177" s="56"/>
      <c r="B177" s="25">
        <v>343</v>
      </c>
      <c r="C177" s="29" t="s">
        <v>23</v>
      </c>
      <c r="D177" s="36"/>
      <c r="E177" s="36"/>
      <c r="F177" s="36"/>
      <c r="G177" s="36"/>
      <c r="H177" s="36">
        <v>150</v>
      </c>
      <c r="I177" s="36">
        <v>72.209999999999994</v>
      </c>
      <c r="J177" s="36">
        <v>72.209999999999994</v>
      </c>
      <c r="K177" s="98">
        <f t="shared" si="91"/>
        <v>1</v>
      </c>
    </row>
    <row r="178" spans="1:11" ht="12.75" customHeight="1" x14ac:dyDescent="0.2">
      <c r="A178" s="55">
        <v>55431</v>
      </c>
      <c r="B178" s="103" t="s">
        <v>140</v>
      </c>
      <c r="C178" s="104"/>
      <c r="D178" s="36"/>
      <c r="E178" s="36"/>
      <c r="F178" s="36"/>
      <c r="G178" s="36"/>
      <c r="H178" s="36"/>
      <c r="I178" s="36"/>
      <c r="J178" s="36"/>
      <c r="K178" s="36"/>
    </row>
    <row r="179" spans="1:11" ht="12.75" customHeight="1" x14ac:dyDescent="0.2">
      <c r="A179" s="56"/>
      <c r="B179" s="4">
        <v>3</v>
      </c>
      <c r="C179" s="35" t="s">
        <v>10</v>
      </c>
      <c r="D179" s="36"/>
      <c r="E179" s="36"/>
      <c r="F179" s="36"/>
      <c r="G179" s="36"/>
      <c r="H179" s="36"/>
      <c r="I179" s="36">
        <f>I180</f>
        <v>900</v>
      </c>
      <c r="J179" s="36">
        <f>J180</f>
        <v>900</v>
      </c>
      <c r="K179" s="98">
        <f t="shared" ref="K179:K181" si="96">J179/I179</f>
        <v>1</v>
      </c>
    </row>
    <row r="180" spans="1:11" ht="12.75" customHeight="1" x14ac:dyDescent="0.2">
      <c r="A180" s="56"/>
      <c r="B180" s="4">
        <v>31</v>
      </c>
      <c r="C180" s="4" t="s">
        <v>17</v>
      </c>
      <c r="D180" s="36"/>
      <c r="E180" s="36"/>
      <c r="F180" s="36"/>
      <c r="G180" s="36"/>
      <c r="H180" s="36"/>
      <c r="I180" s="36">
        <f>I181</f>
        <v>900</v>
      </c>
      <c r="J180" s="36">
        <f>J181</f>
        <v>900</v>
      </c>
      <c r="K180" s="98">
        <f t="shared" si="96"/>
        <v>1</v>
      </c>
    </row>
    <row r="181" spans="1:11" ht="12.75" customHeight="1" x14ac:dyDescent="0.2">
      <c r="A181" s="56"/>
      <c r="B181" s="25">
        <v>312</v>
      </c>
      <c r="C181" s="18" t="s">
        <v>74</v>
      </c>
      <c r="D181" s="36"/>
      <c r="E181" s="36"/>
      <c r="F181" s="36"/>
      <c r="G181" s="36"/>
      <c r="H181" s="36"/>
      <c r="I181" s="36">
        <v>900</v>
      </c>
      <c r="J181" s="36">
        <v>900</v>
      </c>
      <c r="K181" s="98">
        <f t="shared" si="96"/>
        <v>1</v>
      </c>
    </row>
    <row r="182" spans="1:11" ht="12.75" customHeight="1" x14ac:dyDescent="0.2">
      <c r="A182" s="56"/>
      <c r="B182" s="22"/>
      <c r="C182" s="31"/>
      <c r="D182" s="36"/>
      <c r="E182" s="36"/>
      <c r="F182" s="36"/>
      <c r="G182" s="36"/>
      <c r="H182" s="36"/>
      <c r="I182" s="36"/>
      <c r="J182" s="36"/>
      <c r="K182" s="36"/>
    </row>
    <row r="183" spans="1:11" s="5" customFormat="1" ht="12.75" customHeight="1" x14ac:dyDescent="0.2">
      <c r="A183" s="54">
        <v>2102</v>
      </c>
      <c r="B183" s="123" t="s">
        <v>133</v>
      </c>
      <c r="C183" s="124"/>
      <c r="D183" s="11"/>
      <c r="E183" s="11"/>
      <c r="F183" s="11"/>
      <c r="G183" s="11"/>
      <c r="H183" s="69"/>
      <c r="I183" s="69"/>
      <c r="J183" s="69"/>
      <c r="K183" s="11"/>
    </row>
    <row r="184" spans="1:11" x14ac:dyDescent="0.2">
      <c r="A184" s="55" t="s">
        <v>37</v>
      </c>
      <c r="B184" s="125" t="s">
        <v>38</v>
      </c>
      <c r="C184" s="126"/>
      <c r="D184" s="36"/>
      <c r="E184" s="36"/>
      <c r="F184" s="36"/>
      <c r="G184" s="36"/>
      <c r="H184" s="71"/>
      <c r="I184" s="71"/>
      <c r="J184" s="71"/>
      <c r="K184" s="36"/>
    </row>
    <row r="185" spans="1:11" x14ac:dyDescent="0.2">
      <c r="A185" s="55">
        <v>11001</v>
      </c>
      <c r="B185" s="103" t="s">
        <v>136</v>
      </c>
      <c r="C185" s="104"/>
      <c r="D185" s="36"/>
      <c r="E185" s="36"/>
      <c r="F185" s="36"/>
      <c r="G185" s="36"/>
      <c r="H185" s="71"/>
      <c r="I185" s="71"/>
      <c r="J185" s="71"/>
      <c r="K185" s="36"/>
    </row>
    <row r="186" spans="1:11" x14ac:dyDescent="0.2">
      <c r="A186" s="55"/>
      <c r="B186" s="15">
        <v>3</v>
      </c>
      <c r="C186" s="53" t="s">
        <v>10</v>
      </c>
      <c r="D186" s="36">
        <f t="shared" ref="D186:I186" si="97">D187+D191</f>
        <v>138451.64000000001</v>
      </c>
      <c r="E186" s="36">
        <f t="shared" si="97"/>
        <v>180596.5</v>
      </c>
      <c r="F186" s="36">
        <f t="shared" si="97"/>
        <v>180594.43</v>
      </c>
      <c r="G186" s="36">
        <f t="shared" si="97"/>
        <v>23968.999933638595</v>
      </c>
      <c r="H186" s="36">
        <f t="shared" si="97"/>
        <v>32499.41</v>
      </c>
      <c r="I186" s="36">
        <f t="shared" si="97"/>
        <v>34592.780000000006</v>
      </c>
      <c r="J186" s="36">
        <f t="shared" ref="J186" si="98">J187+J191</f>
        <v>31706.899999999998</v>
      </c>
      <c r="K186" s="98">
        <f t="shared" ref="K186:K190" si="99">J186/I186</f>
        <v>0.91657565538242347</v>
      </c>
    </row>
    <row r="187" spans="1:11" x14ac:dyDescent="0.2">
      <c r="A187" s="55"/>
      <c r="B187" s="25" t="s">
        <v>0</v>
      </c>
      <c r="C187" s="18" t="s">
        <v>11</v>
      </c>
      <c r="D187" s="36">
        <f t="shared" ref="D187:I187" si="100">SUM(D188:D190)</f>
        <v>138451.64000000001</v>
      </c>
      <c r="E187" s="36">
        <f t="shared" si="100"/>
        <v>180596.5</v>
      </c>
      <c r="F187" s="36">
        <f t="shared" si="100"/>
        <v>180594.43</v>
      </c>
      <c r="G187" s="36">
        <f t="shared" si="100"/>
        <v>23968.999933638595</v>
      </c>
      <c r="H187" s="36">
        <f t="shared" si="100"/>
        <v>32499.41</v>
      </c>
      <c r="I187" s="36">
        <f t="shared" si="100"/>
        <v>34592.780000000006</v>
      </c>
      <c r="J187" s="36">
        <f t="shared" ref="J187" si="101">SUM(J188:J190)</f>
        <v>31706.899999999998</v>
      </c>
      <c r="K187" s="98">
        <f t="shared" si="99"/>
        <v>0.91657565538242347</v>
      </c>
    </row>
    <row r="188" spans="1:11" x14ac:dyDescent="0.2">
      <c r="A188" s="55"/>
      <c r="B188" s="15">
        <v>322</v>
      </c>
      <c r="C188" s="16" t="s">
        <v>12</v>
      </c>
      <c r="D188" s="36">
        <v>120000</v>
      </c>
      <c r="E188" s="36">
        <v>160000</v>
      </c>
      <c r="F188" s="36">
        <v>160000</v>
      </c>
      <c r="G188" s="36">
        <f>F188/7.5345</f>
        <v>21235.649346340168</v>
      </c>
      <c r="H188" s="36">
        <v>28318.86</v>
      </c>
      <c r="I188" s="36">
        <v>31000</v>
      </c>
      <c r="J188" s="36">
        <v>29502.25</v>
      </c>
      <c r="K188" s="98">
        <f t="shared" si="99"/>
        <v>0.95168548387096774</v>
      </c>
    </row>
    <row r="189" spans="1:11" x14ac:dyDescent="0.2">
      <c r="A189" s="55"/>
      <c r="B189" s="22">
        <v>323</v>
      </c>
      <c r="C189" s="18" t="s">
        <v>29</v>
      </c>
      <c r="D189" s="36">
        <v>6431.36</v>
      </c>
      <c r="E189" s="36">
        <v>7492.5</v>
      </c>
      <c r="F189" s="36">
        <v>7490.43</v>
      </c>
      <c r="G189" s="36">
        <f>F189/7.5345</f>
        <v>994.15090583316737</v>
      </c>
      <c r="H189" s="36">
        <v>2524.6799999999998</v>
      </c>
      <c r="I189" s="36">
        <v>1936.91</v>
      </c>
      <c r="J189" s="36">
        <v>506.51</v>
      </c>
      <c r="K189" s="98">
        <f t="shared" si="99"/>
        <v>0.26150414836001673</v>
      </c>
    </row>
    <row r="190" spans="1:11" x14ac:dyDescent="0.2">
      <c r="A190" s="55"/>
      <c r="B190" s="15">
        <v>329</v>
      </c>
      <c r="C190" s="16" t="s">
        <v>8</v>
      </c>
      <c r="D190" s="36">
        <v>12020.28</v>
      </c>
      <c r="E190" s="36">
        <v>13104</v>
      </c>
      <c r="F190" s="36">
        <v>13104</v>
      </c>
      <c r="G190" s="36">
        <f>F190/7.5345</f>
        <v>1739.1996814652598</v>
      </c>
      <c r="H190" s="36">
        <v>1655.87</v>
      </c>
      <c r="I190" s="36">
        <v>1655.87</v>
      </c>
      <c r="J190" s="36">
        <v>1698.14</v>
      </c>
      <c r="K190" s="98">
        <f t="shared" si="99"/>
        <v>1.0255273662787538</v>
      </c>
    </row>
    <row r="191" spans="1:11" hidden="1" x14ac:dyDescent="0.2">
      <c r="A191" s="55"/>
      <c r="B191" s="15">
        <v>37</v>
      </c>
      <c r="C191" s="29" t="s">
        <v>66</v>
      </c>
      <c r="D191" s="36">
        <f t="shared" ref="D191:J191" si="102">D192</f>
        <v>0</v>
      </c>
      <c r="E191" s="36">
        <f t="shared" si="102"/>
        <v>0</v>
      </c>
      <c r="F191" s="36">
        <f t="shared" si="102"/>
        <v>0</v>
      </c>
      <c r="G191" s="36">
        <f t="shared" si="102"/>
        <v>0</v>
      </c>
      <c r="H191" s="71">
        <f t="shared" si="102"/>
        <v>0</v>
      </c>
      <c r="I191" s="71">
        <f t="shared" si="102"/>
        <v>0</v>
      </c>
      <c r="J191" s="71">
        <f t="shared" si="102"/>
        <v>0</v>
      </c>
      <c r="K191" s="36">
        <f>J191</f>
        <v>0</v>
      </c>
    </row>
    <row r="192" spans="1:11" hidden="1" x14ac:dyDescent="0.2">
      <c r="A192" s="55"/>
      <c r="B192" s="15">
        <v>372</v>
      </c>
      <c r="C192" s="29" t="s">
        <v>24</v>
      </c>
      <c r="D192" s="36"/>
      <c r="E192" s="36"/>
      <c r="F192" s="36"/>
      <c r="G192" s="36"/>
      <c r="H192" s="71"/>
      <c r="I192" s="71"/>
      <c r="J192" s="71"/>
      <c r="K192" s="36"/>
    </row>
    <row r="193" spans="1:11" hidden="1" x14ac:dyDescent="0.2">
      <c r="A193" s="55" t="s">
        <v>70</v>
      </c>
      <c r="B193" s="103" t="s">
        <v>71</v>
      </c>
      <c r="C193" s="104"/>
      <c r="D193" s="36"/>
      <c r="E193" s="36"/>
      <c r="F193" s="36"/>
      <c r="G193" s="36"/>
      <c r="H193" s="71"/>
      <c r="I193" s="71"/>
      <c r="J193" s="71"/>
      <c r="K193" s="36"/>
    </row>
    <row r="194" spans="1:11" hidden="1" x14ac:dyDescent="0.2">
      <c r="A194" s="43"/>
      <c r="B194" s="14" t="s">
        <v>30</v>
      </c>
      <c r="C194" s="31" t="s">
        <v>71</v>
      </c>
      <c r="D194" s="36"/>
      <c r="E194" s="36"/>
      <c r="F194" s="36"/>
      <c r="G194" s="36"/>
      <c r="H194" s="71"/>
      <c r="I194" s="71"/>
      <c r="J194" s="71"/>
      <c r="K194" s="36"/>
    </row>
    <row r="195" spans="1:11" hidden="1" x14ac:dyDescent="0.2">
      <c r="A195" s="55"/>
      <c r="B195" s="25">
        <v>3</v>
      </c>
      <c r="C195" s="29" t="s">
        <v>10</v>
      </c>
      <c r="D195" s="36">
        <f t="shared" ref="D195:J195" si="103">D196</f>
        <v>0</v>
      </c>
      <c r="E195" s="36">
        <f t="shared" si="103"/>
        <v>1165</v>
      </c>
      <c r="F195" s="36">
        <f t="shared" si="103"/>
        <v>0</v>
      </c>
      <c r="G195" s="36">
        <f t="shared" si="103"/>
        <v>0</v>
      </c>
      <c r="H195" s="71">
        <f t="shared" si="103"/>
        <v>0</v>
      </c>
      <c r="I195" s="71">
        <f t="shared" si="103"/>
        <v>0</v>
      </c>
      <c r="J195" s="71">
        <f t="shared" si="103"/>
        <v>0</v>
      </c>
      <c r="K195" s="36"/>
    </row>
    <row r="196" spans="1:11" hidden="1" x14ac:dyDescent="0.2">
      <c r="A196" s="55"/>
      <c r="B196" s="25">
        <v>32</v>
      </c>
      <c r="C196" s="29" t="s">
        <v>28</v>
      </c>
      <c r="D196" s="36">
        <f t="shared" ref="D196:I196" si="104">SUM(D197:D198)</f>
        <v>0</v>
      </c>
      <c r="E196" s="36">
        <f t="shared" si="104"/>
        <v>1165</v>
      </c>
      <c r="F196" s="36">
        <f t="shared" si="104"/>
        <v>0</v>
      </c>
      <c r="G196" s="36">
        <f t="shared" si="104"/>
        <v>0</v>
      </c>
      <c r="H196" s="71">
        <f t="shared" si="104"/>
        <v>0</v>
      </c>
      <c r="I196" s="71">
        <f t="shared" si="104"/>
        <v>0</v>
      </c>
      <c r="J196" s="71">
        <f t="shared" ref="J196" si="105">SUM(J197:J198)</f>
        <v>0</v>
      </c>
      <c r="K196" s="36">
        <f>J196</f>
        <v>0</v>
      </c>
    </row>
    <row r="197" spans="1:11" hidden="1" x14ac:dyDescent="0.2">
      <c r="A197" s="55"/>
      <c r="B197" s="25">
        <v>321</v>
      </c>
      <c r="C197" s="18" t="s">
        <v>21</v>
      </c>
      <c r="D197" s="36">
        <v>0</v>
      </c>
      <c r="E197" s="36">
        <v>1165</v>
      </c>
      <c r="F197" s="36"/>
      <c r="G197" s="36">
        <f>F197/7.5345</f>
        <v>0</v>
      </c>
      <c r="H197" s="71">
        <f>G197/7.5345</f>
        <v>0</v>
      </c>
      <c r="I197" s="71">
        <f>H197/7.5345</f>
        <v>0</v>
      </c>
      <c r="J197" s="71">
        <f>I197/7.5345</f>
        <v>0</v>
      </c>
      <c r="K197" s="36"/>
    </row>
    <row r="198" spans="1:11" hidden="1" x14ac:dyDescent="0.2">
      <c r="A198" s="55"/>
      <c r="B198" s="22">
        <v>323</v>
      </c>
      <c r="C198" s="18" t="s">
        <v>29</v>
      </c>
      <c r="D198" s="36">
        <v>0</v>
      </c>
      <c r="E198" s="36">
        <v>0</v>
      </c>
      <c r="F198" s="36">
        <v>0</v>
      </c>
      <c r="G198" s="36">
        <v>0</v>
      </c>
      <c r="H198" s="71">
        <v>0</v>
      </c>
      <c r="I198" s="71">
        <v>0</v>
      </c>
      <c r="J198" s="71">
        <v>0</v>
      </c>
      <c r="K198" s="36"/>
    </row>
    <row r="199" spans="1:11" hidden="1" x14ac:dyDescent="0.2">
      <c r="A199" s="55"/>
      <c r="B199" s="22"/>
      <c r="C199" s="28"/>
      <c r="D199" s="36"/>
      <c r="E199" s="36"/>
      <c r="F199" s="36"/>
      <c r="G199" s="36"/>
      <c r="H199" s="71"/>
      <c r="I199" s="71"/>
      <c r="J199" s="71"/>
      <c r="K199" s="36"/>
    </row>
    <row r="200" spans="1:11" hidden="1" x14ac:dyDescent="0.2">
      <c r="A200" s="55" t="s">
        <v>93</v>
      </c>
      <c r="B200" s="14" t="s">
        <v>30</v>
      </c>
      <c r="C200" s="31" t="s">
        <v>68</v>
      </c>
      <c r="D200" s="36"/>
      <c r="E200" s="36"/>
      <c r="F200" s="36"/>
      <c r="G200" s="36"/>
      <c r="H200" s="71"/>
      <c r="I200" s="71"/>
      <c r="J200" s="71"/>
      <c r="K200" s="36"/>
    </row>
    <row r="201" spans="1:11" hidden="1" x14ac:dyDescent="0.2">
      <c r="A201" s="55"/>
      <c r="B201" s="25">
        <v>3</v>
      </c>
      <c r="C201" s="29" t="s">
        <v>10</v>
      </c>
      <c r="D201" s="36">
        <f t="shared" ref="D201:K201" si="106">D202</f>
        <v>0</v>
      </c>
      <c r="E201" s="36">
        <f t="shared" si="106"/>
        <v>0</v>
      </c>
      <c r="F201" s="36">
        <f t="shared" si="106"/>
        <v>0</v>
      </c>
      <c r="G201" s="36">
        <f t="shared" si="106"/>
        <v>0</v>
      </c>
      <c r="H201" s="71">
        <f t="shared" si="106"/>
        <v>0</v>
      </c>
      <c r="I201" s="71">
        <f t="shared" si="106"/>
        <v>0</v>
      </c>
      <c r="J201" s="71">
        <f t="shared" si="106"/>
        <v>0</v>
      </c>
      <c r="K201" s="36">
        <f t="shared" si="106"/>
        <v>0</v>
      </c>
    </row>
    <row r="202" spans="1:11" hidden="1" x14ac:dyDescent="0.2">
      <c r="A202" s="55"/>
      <c r="B202" s="25">
        <v>32</v>
      </c>
      <c r="C202" s="29" t="s">
        <v>28</v>
      </c>
      <c r="D202" s="36">
        <f t="shared" ref="D202:I202" si="107">SUM(D203:D205)</f>
        <v>0</v>
      </c>
      <c r="E202" s="36">
        <f t="shared" si="107"/>
        <v>0</v>
      </c>
      <c r="F202" s="36">
        <f t="shared" si="107"/>
        <v>0</v>
      </c>
      <c r="G202" s="36">
        <f t="shared" si="107"/>
        <v>0</v>
      </c>
      <c r="H202" s="71">
        <f t="shared" si="107"/>
        <v>0</v>
      </c>
      <c r="I202" s="71">
        <f t="shared" si="107"/>
        <v>0</v>
      </c>
      <c r="J202" s="71">
        <f t="shared" ref="J202" si="108">SUM(J203:J205)</f>
        <v>0</v>
      </c>
      <c r="K202" s="36"/>
    </row>
    <row r="203" spans="1:11" hidden="1" x14ac:dyDescent="0.2">
      <c r="A203" s="55"/>
      <c r="B203" s="25">
        <v>321</v>
      </c>
      <c r="C203" s="18" t="s">
        <v>21</v>
      </c>
      <c r="D203" s="36">
        <v>0</v>
      </c>
      <c r="E203" s="36">
        <v>0</v>
      </c>
      <c r="F203" s="36">
        <v>0</v>
      </c>
      <c r="G203" s="36">
        <v>0</v>
      </c>
      <c r="H203" s="71">
        <v>0</v>
      </c>
      <c r="I203" s="71">
        <v>0</v>
      </c>
      <c r="J203" s="71">
        <v>0</v>
      </c>
      <c r="K203" s="36"/>
    </row>
    <row r="204" spans="1:11" hidden="1" x14ac:dyDescent="0.2">
      <c r="A204" s="55"/>
      <c r="B204" s="22">
        <v>323</v>
      </c>
      <c r="C204" s="18" t="s">
        <v>29</v>
      </c>
      <c r="D204" s="36">
        <v>0</v>
      </c>
      <c r="E204" s="36">
        <v>0</v>
      </c>
      <c r="F204" s="36">
        <v>0</v>
      </c>
      <c r="G204" s="36">
        <v>0</v>
      </c>
      <c r="H204" s="71">
        <v>0</v>
      </c>
      <c r="I204" s="71">
        <v>0</v>
      </c>
      <c r="J204" s="71">
        <v>0</v>
      </c>
      <c r="K204" s="36"/>
    </row>
    <row r="205" spans="1:11" hidden="1" x14ac:dyDescent="0.2">
      <c r="A205" s="55"/>
      <c r="B205" s="32">
        <v>329</v>
      </c>
      <c r="C205" s="16" t="s">
        <v>8</v>
      </c>
      <c r="D205" s="36">
        <v>0</v>
      </c>
      <c r="E205" s="36">
        <v>0</v>
      </c>
      <c r="F205" s="36">
        <v>0</v>
      </c>
      <c r="G205" s="36">
        <v>0</v>
      </c>
      <c r="H205" s="71">
        <v>0</v>
      </c>
      <c r="I205" s="71">
        <v>0</v>
      </c>
      <c r="J205" s="71">
        <v>0</v>
      </c>
      <c r="K205" s="36"/>
    </row>
    <row r="206" spans="1:11" hidden="1" x14ac:dyDescent="0.2">
      <c r="A206" s="55"/>
      <c r="B206" s="25">
        <v>4</v>
      </c>
      <c r="C206" s="18" t="s">
        <v>15</v>
      </c>
      <c r="D206" s="36">
        <f t="shared" ref="D206:J206" si="109">D207</f>
        <v>0</v>
      </c>
      <c r="E206" s="36">
        <f t="shared" si="109"/>
        <v>0</v>
      </c>
      <c r="F206" s="36">
        <f t="shared" si="109"/>
        <v>0</v>
      </c>
      <c r="G206" s="36">
        <f t="shared" si="109"/>
        <v>0</v>
      </c>
      <c r="H206" s="71">
        <f t="shared" si="109"/>
        <v>0</v>
      </c>
      <c r="I206" s="71">
        <f t="shared" si="109"/>
        <v>0</v>
      </c>
      <c r="J206" s="71">
        <f t="shared" si="109"/>
        <v>0</v>
      </c>
      <c r="K206" s="36"/>
    </row>
    <row r="207" spans="1:11" hidden="1" x14ac:dyDescent="0.2">
      <c r="A207" s="55"/>
      <c r="B207" s="25">
        <v>42</v>
      </c>
      <c r="C207" s="58" t="s">
        <v>26</v>
      </c>
      <c r="D207" s="36">
        <f t="shared" ref="D207:J207" si="110">SUM(D208)</f>
        <v>0</v>
      </c>
      <c r="E207" s="36">
        <f t="shared" si="110"/>
        <v>0</v>
      </c>
      <c r="F207" s="36">
        <f t="shared" si="110"/>
        <v>0</v>
      </c>
      <c r="G207" s="36">
        <f t="shared" si="110"/>
        <v>0</v>
      </c>
      <c r="H207" s="71">
        <f t="shared" si="110"/>
        <v>0</v>
      </c>
      <c r="I207" s="71">
        <f t="shared" si="110"/>
        <v>0</v>
      </c>
      <c r="J207" s="71">
        <f t="shared" si="110"/>
        <v>0</v>
      </c>
      <c r="K207" s="36"/>
    </row>
    <row r="208" spans="1:11" hidden="1" x14ac:dyDescent="0.2">
      <c r="A208" s="55"/>
      <c r="B208" s="25">
        <v>422</v>
      </c>
      <c r="C208" s="18" t="s">
        <v>27</v>
      </c>
      <c r="D208" s="36">
        <v>0</v>
      </c>
      <c r="E208" s="36">
        <v>0</v>
      </c>
      <c r="F208" s="36">
        <v>0</v>
      </c>
      <c r="G208" s="36">
        <v>0</v>
      </c>
      <c r="H208" s="71">
        <v>0</v>
      </c>
      <c r="I208" s="71">
        <v>0</v>
      </c>
      <c r="J208" s="71">
        <v>0</v>
      </c>
      <c r="K208" s="36"/>
    </row>
    <row r="209" spans="1:11" x14ac:dyDescent="0.2">
      <c r="A209" s="55"/>
      <c r="B209" s="22"/>
      <c r="C209" s="31"/>
      <c r="D209" s="36"/>
      <c r="E209" s="36"/>
      <c r="F209" s="36"/>
      <c r="G209" s="36"/>
      <c r="H209" s="71"/>
      <c r="I209" s="71"/>
      <c r="J209" s="71"/>
      <c r="K209" s="36"/>
    </row>
    <row r="210" spans="1:11" s="5" customFormat="1" x14ac:dyDescent="0.2">
      <c r="A210" s="54">
        <v>2301</v>
      </c>
      <c r="B210" s="123" t="s">
        <v>137</v>
      </c>
      <c r="C210" s="124"/>
      <c r="D210" s="11"/>
      <c r="E210" s="11"/>
      <c r="F210" s="11"/>
      <c r="G210" s="11"/>
      <c r="H210" s="69"/>
      <c r="I210" s="69"/>
      <c r="J210" s="69"/>
      <c r="K210" s="11"/>
    </row>
    <row r="211" spans="1:11" s="5" customFormat="1" x14ac:dyDescent="0.2">
      <c r="A211" s="55" t="s">
        <v>70</v>
      </c>
      <c r="B211" s="105" t="s">
        <v>71</v>
      </c>
      <c r="C211" s="106"/>
      <c r="D211" s="11"/>
      <c r="E211" s="11"/>
      <c r="F211" s="11"/>
      <c r="G211" s="11"/>
      <c r="H211" s="69"/>
      <c r="I211" s="69"/>
      <c r="J211" s="69"/>
      <c r="K211" s="11"/>
    </row>
    <row r="212" spans="1:11" s="5" customFormat="1" x14ac:dyDescent="0.2">
      <c r="A212" s="55">
        <v>11001</v>
      </c>
      <c r="B212" s="103" t="s">
        <v>136</v>
      </c>
      <c r="C212" s="104"/>
      <c r="D212" s="11"/>
      <c r="E212" s="11"/>
      <c r="F212" s="11"/>
      <c r="G212" s="11"/>
      <c r="H212" s="69"/>
      <c r="I212" s="69"/>
      <c r="J212" s="69"/>
      <c r="K212" s="11"/>
    </row>
    <row r="213" spans="1:11" s="5" customFormat="1" x14ac:dyDescent="0.2">
      <c r="A213" s="54"/>
      <c r="B213" s="25">
        <v>3</v>
      </c>
      <c r="C213" s="29" t="s">
        <v>10</v>
      </c>
      <c r="D213" s="11"/>
      <c r="E213" s="11"/>
      <c r="F213" s="11"/>
      <c r="G213" s="11"/>
      <c r="H213" s="36">
        <f t="shared" ref="H213:J213" si="111">H214</f>
        <v>600</v>
      </c>
      <c r="I213" s="36">
        <f t="shared" si="111"/>
        <v>600</v>
      </c>
      <c r="J213" s="36">
        <f t="shared" si="111"/>
        <v>600</v>
      </c>
      <c r="K213" s="98">
        <f t="shared" ref="K213:K214" si="112">J213/I213</f>
        <v>1</v>
      </c>
    </row>
    <row r="214" spans="1:11" s="5" customFormat="1" x14ac:dyDescent="0.2">
      <c r="A214" s="54"/>
      <c r="B214" s="25">
        <v>32</v>
      </c>
      <c r="C214" s="29" t="s">
        <v>28</v>
      </c>
      <c r="D214" s="11"/>
      <c r="E214" s="11"/>
      <c r="F214" s="11"/>
      <c r="G214" s="11"/>
      <c r="H214" s="36">
        <f>H215</f>
        <v>600</v>
      </c>
      <c r="I214" s="36">
        <f>I215</f>
        <v>600</v>
      </c>
      <c r="J214" s="36">
        <f>J215</f>
        <v>600</v>
      </c>
      <c r="K214" s="98">
        <f t="shared" si="112"/>
        <v>1</v>
      </c>
    </row>
    <row r="215" spans="1:11" s="5" customFormat="1" x14ac:dyDescent="0.2">
      <c r="A215" s="54"/>
      <c r="B215" s="25">
        <v>323</v>
      </c>
      <c r="C215" s="29" t="s">
        <v>22</v>
      </c>
      <c r="D215" s="11"/>
      <c r="E215" s="11"/>
      <c r="F215" s="11"/>
      <c r="G215" s="11"/>
      <c r="H215" s="36">
        <v>600</v>
      </c>
      <c r="I215" s="36">
        <v>600</v>
      </c>
      <c r="J215" s="36">
        <v>600</v>
      </c>
      <c r="K215" s="11"/>
    </row>
    <row r="216" spans="1:11" s="5" customFormat="1" x14ac:dyDescent="0.2">
      <c r="A216" s="55" t="s">
        <v>65</v>
      </c>
      <c r="B216" s="105" t="s">
        <v>229</v>
      </c>
      <c r="C216" s="106"/>
      <c r="D216" s="11"/>
      <c r="E216" s="11"/>
      <c r="F216" s="11"/>
      <c r="G216" s="11"/>
      <c r="H216" s="36"/>
      <c r="I216" s="36"/>
      <c r="J216" s="36"/>
      <c r="K216" s="11"/>
    </row>
    <row r="217" spans="1:11" s="5" customFormat="1" x14ac:dyDescent="0.2">
      <c r="A217" s="55">
        <v>11001</v>
      </c>
      <c r="B217" s="103" t="s">
        <v>136</v>
      </c>
      <c r="C217" s="104"/>
      <c r="D217" s="11"/>
      <c r="E217" s="11"/>
      <c r="F217" s="11"/>
      <c r="G217" s="11"/>
      <c r="H217" s="36"/>
      <c r="I217" s="36"/>
      <c r="J217" s="36"/>
      <c r="K217" s="11"/>
    </row>
    <row r="218" spans="1:11" s="5" customFormat="1" x14ac:dyDescent="0.2">
      <c r="A218" s="54"/>
      <c r="B218" s="4">
        <v>3</v>
      </c>
      <c r="C218" s="35" t="s">
        <v>10</v>
      </c>
      <c r="D218" s="11"/>
      <c r="E218" s="11"/>
      <c r="F218" s="11"/>
      <c r="G218" s="11"/>
      <c r="H218" s="36"/>
      <c r="I218" s="36"/>
      <c r="J218" s="36">
        <f>J219+J223</f>
        <v>3350.9</v>
      </c>
      <c r="K218" s="11"/>
    </row>
    <row r="219" spans="1:11" s="5" customFormat="1" x14ac:dyDescent="0.2">
      <c r="A219" s="54"/>
      <c r="B219" s="4">
        <v>31</v>
      </c>
      <c r="C219" s="4" t="s">
        <v>17</v>
      </c>
      <c r="D219" s="11"/>
      <c r="E219" s="11"/>
      <c r="F219" s="11"/>
      <c r="G219" s="11"/>
      <c r="H219" s="36"/>
      <c r="I219" s="36"/>
      <c r="J219" s="36">
        <f t="shared" ref="J219" si="113">SUM(J220:J222)</f>
        <v>3230.54</v>
      </c>
      <c r="K219" s="11"/>
    </row>
    <row r="220" spans="1:11" s="5" customFormat="1" x14ac:dyDescent="0.2">
      <c r="A220" s="54"/>
      <c r="B220" s="25">
        <v>311</v>
      </c>
      <c r="C220" s="18" t="s">
        <v>9</v>
      </c>
      <c r="D220" s="11"/>
      <c r="E220" s="11"/>
      <c r="F220" s="11"/>
      <c r="G220" s="11"/>
      <c r="H220" s="36"/>
      <c r="I220" s="36"/>
      <c r="J220" s="36">
        <v>2515.4899999999998</v>
      </c>
      <c r="K220" s="11"/>
    </row>
    <row r="221" spans="1:11" s="5" customFormat="1" x14ac:dyDescent="0.2">
      <c r="A221" s="54"/>
      <c r="B221" s="25">
        <v>312</v>
      </c>
      <c r="C221" s="18" t="s">
        <v>74</v>
      </c>
      <c r="D221" s="11"/>
      <c r="E221" s="11"/>
      <c r="F221" s="11"/>
      <c r="G221" s="11"/>
      <c r="H221" s="36"/>
      <c r="I221" s="36"/>
      <c r="J221" s="36">
        <v>300</v>
      </c>
      <c r="K221" s="11"/>
    </row>
    <row r="222" spans="1:11" s="5" customFormat="1" x14ac:dyDescent="0.2">
      <c r="A222" s="54"/>
      <c r="B222" s="25">
        <v>313</v>
      </c>
      <c r="C222" s="18" t="s">
        <v>18</v>
      </c>
      <c r="D222" s="11"/>
      <c r="E222" s="11"/>
      <c r="F222" s="11"/>
      <c r="G222" s="11"/>
      <c r="H222" s="36"/>
      <c r="I222" s="36"/>
      <c r="J222" s="36">
        <v>415.05</v>
      </c>
      <c r="K222" s="11"/>
    </row>
    <row r="223" spans="1:11" s="5" customFormat="1" x14ac:dyDescent="0.2">
      <c r="A223" s="54"/>
      <c r="B223" s="25">
        <v>32</v>
      </c>
      <c r="C223" s="18" t="s">
        <v>11</v>
      </c>
      <c r="D223" s="11"/>
      <c r="E223" s="11"/>
      <c r="F223" s="11"/>
      <c r="G223" s="11"/>
      <c r="H223" s="36"/>
      <c r="I223" s="36"/>
      <c r="J223" s="36">
        <f t="shared" ref="J223" si="114">SUM(J224:J226)</f>
        <v>120.36</v>
      </c>
      <c r="K223" s="11"/>
    </row>
    <row r="224" spans="1:11" s="5" customFormat="1" x14ac:dyDescent="0.2">
      <c r="A224" s="54"/>
      <c r="B224" s="25">
        <v>321</v>
      </c>
      <c r="C224" s="18" t="s">
        <v>19</v>
      </c>
      <c r="D224" s="11"/>
      <c r="E224" s="11"/>
      <c r="F224" s="11"/>
      <c r="G224" s="11"/>
      <c r="H224" s="36"/>
      <c r="I224" s="36"/>
      <c r="J224" s="36">
        <v>120.36</v>
      </c>
      <c r="K224" s="11"/>
    </row>
    <row r="225" spans="1:12" ht="12.75" customHeight="1" x14ac:dyDescent="0.2">
      <c r="A225" s="55" t="s">
        <v>36</v>
      </c>
      <c r="B225" s="105" t="s">
        <v>163</v>
      </c>
      <c r="C225" s="106"/>
      <c r="D225" s="36"/>
      <c r="E225" s="36"/>
      <c r="F225" s="36"/>
      <c r="G225" s="36"/>
      <c r="H225" s="71"/>
      <c r="I225" s="71"/>
      <c r="J225" s="71"/>
      <c r="K225" s="36"/>
    </row>
    <row r="226" spans="1:12" ht="12.75" customHeight="1" x14ac:dyDescent="0.2">
      <c r="A226" s="55">
        <v>47300</v>
      </c>
      <c r="B226" s="105" t="s">
        <v>138</v>
      </c>
      <c r="C226" s="106"/>
      <c r="D226" s="36"/>
      <c r="E226" s="36"/>
      <c r="F226" s="36"/>
      <c r="G226" s="36"/>
      <c r="H226" s="71"/>
      <c r="I226" s="71"/>
      <c r="J226" s="71"/>
      <c r="K226" s="36"/>
    </row>
    <row r="227" spans="1:12" ht="12.75" customHeight="1" x14ac:dyDescent="0.2">
      <c r="A227" s="55"/>
      <c r="B227" s="25">
        <v>3</v>
      </c>
      <c r="C227" s="29" t="s">
        <v>10</v>
      </c>
      <c r="D227" s="36">
        <f t="shared" ref="D227:J227" si="115">D228</f>
        <v>75000</v>
      </c>
      <c r="E227" s="36">
        <f t="shared" si="115"/>
        <v>75000</v>
      </c>
      <c r="F227" s="36">
        <f t="shared" si="115"/>
        <v>75000</v>
      </c>
      <c r="G227" s="36">
        <f t="shared" si="115"/>
        <v>9954.2106310969521</v>
      </c>
      <c r="H227" s="36">
        <f t="shared" si="115"/>
        <v>3542.14</v>
      </c>
      <c r="I227" s="36">
        <f t="shared" si="115"/>
        <v>1541.95</v>
      </c>
      <c r="J227" s="36">
        <f t="shared" si="115"/>
        <v>1580.8000000000002</v>
      </c>
      <c r="K227" s="98">
        <f t="shared" ref="K227:K231" si="116">J227/I227</f>
        <v>1.0251953694996596</v>
      </c>
    </row>
    <row r="228" spans="1:12" ht="12.75" customHeight="1" x14ac:dyDescent="0.2">
      <c r="A228" s="55"/>
      <c r="B228" s="25">
        <v>32</v>
      </c>
      <c r="C228" s="29" t="s">
        <v>28</v>
      </c>
      <c r="D228" s="36">
        <f>D230+D231</f>
        <v>75000</v>
      </c>
      <c r="E228" s="36">
        <f>E230+E231</f>
        <v>75000</v>
      </c>
      <c r="F228" s="36">
        <f>F230+F231</f>
        <v>75000</v>
      </c>
      <c r="G228" s="36">
        <f>G230+G231</f>
        <v>9954.2106310969521</v>
      </c>
      <c r="H228" s="36">
        <f>SUM(H229:H231)</f>
        <v>3542.14</v>
      </c>
      <c r="I228" s="36">
        <f>SUM(I229:I231)</f>
        <v>1541.95</v>
      </c>
      <c r="J228" s="36">
        <f>SUM(J229:J231)</f>
        <v>1580.8000000000002</v>
      </c>
      <c r="K228" s="98">
        <f t="shared" si="116"/>
        <v>1.0251953694996596</v>
      </c>
    </row>
    <row r="229" spans="1:12" ht="12.75" customHeight="1" x14ac:dyDescent="0.2">
      <c r="A229" s="55"/>
      <c r="B229" s="25">
        <v>321</v>
      </c>
      <c r="C229" s="18" t="s">
        <v>21</v>
      </c>
      <c r="D229" s="36"/>
      <c r="E229" s="36"/>
      <c r="F229" s="36"/>
      <c r="G229" s="36"/>
      <c r="H229" s="36">
        <v>171</v>
      </c>
      <c r="I229" s="36">
        <v>157.19999999999999</v>
      </c>
      <c r="J229" s="36">
        <v>148.9</v>
      </c>
      <c r="K229" s="98">
        <f t="shared" si="116"/>
        <v>0.94720101781170496</v>
      </c>
    </row>
    <row r="230" spans="1:12" ht="12.75" customHeight="1" x14ac:dyDescent="0.2">
      <c r="A230" s="55"/>
      <c r="B230" s="25">
        <v>322</v>
      </c>
      <c r="C230" s="29" t="s">
        <v>12</v>
      </c>
      <c r="D230" s="36">
        <v>66000</v>
      </c>
      <c r="E230" s="36">
        <v>71000</v>
      </c>
      <c r="F230" s="36">
        <v>71000</v>
      </c>
      <c r="G230" s="36">
        <f>F230/7.5345</f>
        <v>9423.3193974384485</v>
      </c>
      <c r="H230" s="36">
        <v>2731.14</v>
      </c>
      <c r="I230" s="36">
        <v>1137.52</v>
      </c>
      <c r="J230" s="36">
        <v>1184.67</v>
      </c>
      <c r="K230" s="98">
        <f t="shared" si="116"/>
        <v>1.041449820662494</v>
      </c>
    </row>
    <row r="231" spans="1:12" ht="12.75" customHeight="1" x14ac:dyDescent="0.2">
      <c r="A231" s="55"/>
      <c r="B231" s="25">
        <v>323</v>
      </c>
      <c r="C231" s="29" t="s">
        <v>22</v>
      </c>
      <c r="D231" s="36">
        <v>9000</v>
      </c>
      <c r="E231" s="36">
        <v>4000</v>
      </c>
      <c r="F231" s="36">
        <v>4000</v>
      </c>
      <c r="G231" s="36">
        <f>F231/7.5345</f>
        <v>530.89123365850423</v>
      </c>
      <c r="H231" s="36">
        <v>640</v>
      </c>
      <c r="I231" s="36">
        <v>247.23</v>
      </c>
      <c r="J231" s="36">
        <v>247.23</v>
      </c>
      <c r="K231" s="98">
        <f t="shared" si="116"/>
        <v>1</v>
      </c>
    </row>
    <row r="232" spans="1:12" ht="14.25" customHeight="1" x14ac:dyDescent="0.2">
      <c r="A232" s="55">
        <v>55348</v>
      </c>
      <c r="B232" s="103" t="s">
        <v>139</v>
      </c>
      <c r="C232" s="104"/>
      <c r="D232" s="36"/>
      <c r="E232" s="36"/>
      <c r="F232" s="36"/>
      <c r="G232" s="36"/>
      <c r="H232" s="36"/>
      <c r="I232" s="36"/>
      <c r="J232" s="36"/>
      <c r="K232" s="36"/>
    </row>
    <row r="233" spans="1:12" x14ac:dyDescent="0.2">
      <c r="A233" s="43"/>
      <c r="B233" s="25">
        <v>3</v>
      </c>
      <c r="C233" s="29" t="s">
        <v>10</v>
      </c>
      <c r="D233" s="36">
        <f t="shared" ref="D233:J234" si="117">D234</f>
        <v>0</v>
      </c>
      <c r="E233" s="36">
        <f t="shared" si="117"/>
        <v>7500</v>
      </c>
      <c r="F233" s="36">
        <f t="shared" si="117"/>
        <v>7500</v>
      </c>
      <c r="G233" s="36">
        <f t="shared" si="117"/>
        <v>995.4210631096953</v>
      </c>
      <c r="H233" s="36">
        <f t="shared" si="117"/>
        <v>0</v>
      </c>
      <c r="I233" s="36">
        <f t="shared" si="117"/>
        <v>101.98</v>
      </c>
      <c r="J233" s="36">
        <f t="shared" si="117"/>
        <v>101.98</v>
      </c>
      <c r="K233" s="98">
        <f t="shared" ref="K233:K235" si="118">J233/I233</f>
        <v>1</v>
      </c>
    </row>
    <row r="234" spans="1:12" x14ac:dyDescent="0.2">
      <c r="A234" s="55"/>
      <c r="B234" s="25">
        <v>32</v>
      </c>
      <c r="C234" s="29" t="s">
        <v>28</v>
      </c>
      <c r="D234" s="36">
        <f t="shared" si="117"/>
        <v>0</v>
      </c>
      <c r="E234" s="36">
        <f t="shared" si="117"/>
        <v>7500</v>
      </c>
      <c r="F234" s="36">
        <f t="shared" si="117"/>
        <v>7500</v>
      </c>
      <c r="G234" s="36">
        <f t="shared" si="117"/>
        <v>995.4210631096953</v>
      </c>
      <c r="H234" s="36">
        <f t="shared" si="117"/>
        <v>0</v>
      </c>
      <c r="I234" s="36">
        <f t="shared" si="117"/>
        <v>101.98</v>
      </c>
      <c r="J234" s="36">
        <f t="shared" si="117"/>
        <v>101.98</v>
      </c>
      <c r="K234" s="98">
        <f t="shared" si="118"/>
        <v>1</v>
      </c>
    </row>
    <row r="235" spans="1:12" x14ac:dyDescent="0.2">
      <c r="A235" s="55"/>
      <c r="B235" s="25">
        <v>322</v>
      </c>
      <c r="C235" s="29" t="s">
        <v>12</v>
      </c>
      <c r="D235" s="36">
        <v>0</v>
      </c>
      <c r="E235" s="36">
        <v>7500</v>
      </c>
      <c r="F235" s="36">
        <v>7500</v>
      </c>
      <c r="G235" s="36">
        <f>F235/7.5345</f>
        <v>995.4210631096953</v>
      </c>
      <c r="H235" s="36">
        <v>0</v>
      </c>
      <c r="I235" s="36">
        <v>101.98</v>
      </c>
      <c r="J235" s="36">
        <v>101.98</v>
      </c>
      <c r="K235" s="98">
        <f t="shared" si="118"/>
        <v>1</v>
      </c>
    </row>
    <row r="236" spans="1:12" ht="14.25" customHeight="1" x14ac:dyDescent="0.2">
      <c r="A236" s="55">
        <v>55431</v>
      </c>
      <c r="B236" s="103" t="s">
        <v>140</v>
      </c>
      <c r="C236" s="104"/>
      <c r="D236" s="36"/>
      <c r="E236" s="36"/>
      <c r="F236" s="36"/>
      <c r="G236" s="36"/>
      <c r="H236" s="36"/>
      <c r="I236" s="36"/>
      <c r="J236" s="36"/>
      <c r="K236" s="36"/>
    </row>
    <row r="237" spans="1:12" x14ac:dyDescent="0.2">
      <c r="A237" s="43"/>
      <c r="B237" s="25">
        <v>3</v>
      </c>
      <c r="C237" s="29" t="s">
        <v>10</v>
      </c>
      <c r="D237" s="36">
        <f t="shared" ref="D237:J238" si="119">D238</f>
        <v>75000</v>
      </c>
      <c r="E237" s="36">
        <f t="shared" si="119"/>
        <v>77500</v>
      </c>
      <c r="F237" s="36">
        <f t="shared" si="119"/>
        <v>122000</v>
      </c>
      <c r="G237" s="36">
        <f t="shared" si="119"/>
        <v>16192.182626584377</v>
      </c>
      <c r="H237" s="36">
        <f t="shared" si="119"/>
        <v>1285.3</v>
      </c>
      <c r="I237" s="36">
        <f t="shared" si="119"/>
        <v>2117.8000000000002</v>
      </c>
      <c r="J237" s="36">
        <f t="shared" si="119"/>
        <v>1285.3</v>
      </c>
      <c r="K237" s="98">
        <f t="shared" ref="K237:K239" si="120">J237/I237</f>
        <v>0.60690339031069973</v>
      </c>
    </row>
    <row r="238" spans="1:12" x14ac:dyDescent="0.2">
      <c r="A238" s="55"/>
      <c r="B238" s="25">
        <v>32</v>
      </c>
      <c r="C238" s="29" t="s">
        <v>28</v>
      </c>
      <c r="D238" s="36">
        <f t="shared" si="119"/>
        <v>75000</v>
      </c>
      <c r="E238" s="36">
        <f t="shared" si="119"/>
        <v>77500</v>
      </c>
      <c r="F238" s="36">
        <f t="shared" si="119"/>
        <v>122000</v>
      </c>
      <c r="G238" s="36">
        <f t="shared" si="119"/>
        <v>16192.182626584377</v>
      </c>
      <c r="H238" s="36">
        <f t="shared" si="119"/>
        <v>1285.3</v>
      </c>
      <c r="I238" s="36">
        <f t="shared" si="119"/>
        <v>2117.8000000000002</v>
      </c>
      <c r="J238" s="36">
        <f t="shared" si="119"/>
        <v>1285.3</v>
      </c>
      <c r="K238" s="98">
        <f t="shared" si="120"/>
        <v>0.60690339031069973</v>
      </c>
    </row>
    <row r="239" spans="1:12" x14ac:dyDescent="0.2">
      <c r="A239" s="55"/>
      <c r="B239" s="25">
        <v>322</v>
      </c>
      <c r="C239" s="29" t="s">
        <v>12</v>
      </c>
      <c r="D239" s="36">
        <v>75000</v>
      </c>
      <c r="E239" s="36">
        <v>77500</v>
      </c>
      <c r="F239" s="36">
        <v>122000</v>
      </c>
      <c r="G239" s="36">
        <f>F239/7.5345</f>
        <v>16192.182626584377</v>
      </c>
      <c r="H239" s="36">
        <v>1285.3</v>
      </c>
      <c r="I239" s="36">
        <v>2117.8000000000002</v>
      </c>
      <c r="J239" s="36">
        <v>1285.3</v>
      </c>
      <c r="K239" s="98">
        <f t="shared" si="120"/>
        <v>0.60690339031069973</v>
      </c>
    </row>
    <row r="240" spans="1:12" x14ac:dyDescent="0.2">
      <c r="A240" s="55" t="s">
        <v>73</v>
      </c>
      <c r="B240" s="105" t="s">
        <v>141</v>
      </c>
      <c r="C240" s="106"/>
      <c r="D240" s="36"/>
      <c r="E240" s="36"/>
      <c r="F240" s="36"/>
      <c r="G240" s="36"/>
      <c r="H240" s="71"/>
      <c r="I240" s="71"/>
      <c r="J240" s="71"/>
      <c r="K240" s="39"/>
      <c r="L240" s="33"/>
    </row>
    <row r="241" spans="1:12" x14ac:dyDescent="0.2">
      <c r="A241" s="55">
        <v>11001</v>
      </c>
      <c r="B241" s="103" t="s">
        <v>136</v>
      </c>
      <c r="C241" s="104"/>
      <c r="D241" s="36"/>
      <c r="E241" s="36"/>
      <c r="F241" s="36"/>
      <c r="G241" s="36"/>
      <c r="H241" s="71"/>
      <c r="I241" s="71"/>
      <c r="J241" s="71"/>
      <c r="K241" s="39"/>
      <c r="L241" s="33"/>
    </row>
    <row r="242" spans="1:12" x14ac:dyDescent="0.2">
      <c r="A242" s="55"/>
      <c r="B242" s="4">
        <v>3</v>
      </c>
      <c r="C242" s="35" t="s">
        <v>10</v>
      </c>
      <c r="D242" s="36"/>
      <c r="E242" s="36"/>
      <c r="F242" s="36"/>
      <c r="G242" s="36"/>
      <c r="H242" s="71"/>
      <c r="I242" s="36">
        <f>I243+I247</f>
        <v>1106</v>
      </c>
      <c r="J242" s="36">
        <f>J243+J247</f>
        <v>1239.2</v>
      </c>
      <c r="K242" s="98">
        <f t="shared" ref="K242:K247" si="121">J242/I242</f>
        <v>1.1204339963833636</v>
      </c>
      <c r="L242" s="33"/>
    </row>
    <row r="243" spans="1:12" x14ac:dyDescent="0.2">
      <c r="A243" s="55"/>
      <c r="B243" s="4">
        <v>31</v>
      </c>
      <c r="C243" s="4" t="s">
        <v>17</v>
      </c>
      <c r="D243" s="36"/>
      <c r="E243" s="36"/>
      <c r="F243" s="36"/>
      <c r="G243" s="36"/>
      <c r="H243" s="71"/>
      <c r="I243" s="36">
        <f>SUM(I244:I246)</f>
        <v>1066.96</v>
      </c>
      <c r="J243" s="36">
        <f>SUM(J244:J246)</f>
        <v>1198.52</v>
      </c>
      <c r="K243" s="98">
        <f t="shared" si="121"/>
        <v>1.1233035915123339</v>
      </c>
      <c r="L243" s="33"/>
    </row>
    <row r="244" spans="1:12" x14ac:dyDescent="0.2">
      <c r="A244" s="55"/>
      <c r="B244" s="25">
        <v>311</v>
      </c>
      <c r="C244" s="18" t="s">
        <v>9</v>
      </c>
      <c r="D244" s="36"/>
      <c r="E244" s="36"/>
      <c r="F244" s="36"/>
      <c r="G244" s="36"/>
      <c r="H244" s="71"/>
      <c r="I244" s="36">
        <v>850</v>
      </c>
      <c r="J244" s="36">
        <v>1028.78</v>
      </c>
      <c r="K244" s="98">
        <f t="shared" si="121"/>
        <v>1.2103294117647059</v>
      </c>
      <c r="L244" s="33"/>
    </row>
    <row r="245" spans="1:12" x14ac:dyDescent="0.2">
      <c r="A245" s="55"/>
      <c r="B245" s="25">
        <v>312</v>
      </c>
      <c r="C245" s="18" t="s">
        <v>74</v>
      </c>
      <c r="D245" s="36"/>
      <c r="E245" s="36"/>
      <c r="F245" s="36"/>
      <c r="G245" s="36"/>
      <c r="H245" s="71"/>
      <c r="I245" s="36">
        <v>76.709999999999994</v>
      </c>
      <c r="J245" s="36">
        <v>0</v>
      </c>
      <c r="K245" s="98">
        <f t="shared" si="121"/>
        <v>0</v>
      </c>
      <c r="L245" s="33"/>
    </row>
    <row r="246" spans="1:12" x14ac:dyDescent="0.2">
      <c r="A246" s="55"/>
      <c r="B246" s="25">
        <v>313</v>
      </c>
      <c r="C246" s="18" t="s">
        <v>18</v>
      </c>
      <c r="D246" s="36"/>
      <c r="E246" s="36"/>
      <c r="F246" s="36"/>
      <c r="G246" s="36"/>
      <c r="H246" s="71"/>
      <c r="I246" s="36">
        <v>140.25</v>
      </c>
      <c r="J246" s="36">
        <v>169.74</v>
      </c>
      <c r="K246" s="98">
        <f t="shared" si="121"/>
        <v>1.2102673796791446</v>
      </c>
      <c r="L246" s="33"/>
    </row>
    <row r="247" spans="1:12" x14ac:dyDescent="0.2">
      <c r="A247" s="55"/>
      <c r="B247" s="25">
        <v>32</v>
      </c>
      <c r="C247" s="18" t="s">
        <v>11</v>
      </c>
      <c r="D247" s="36"/>
      <c r="E247" s="36"/>
      <c r="F247" s="36"/>
      <c r="G247" s="36"/>
      <c r="H247" s="71"/>
      <c r="I247" s="36">
        <f>I248</f>
        <v>39.04</v>
      </c>
      <c r="J247" s="36">
        <f>J248</f>
        <v>40.68</v>
      </c>
      <c r="K247" s="98">
        <f t="shared" si="121"/>
        <v>1.0420081967213115</v>
      </c>
      <c r="L247" s="33"/>
    </row>
    <row r="248" spans="1:12" x14ac:dyDescent="0.2">
      <c r="A248" s="55"/>
      <c r="B248" s="25">
        <v>321</v>
      </c>
      <c r="C248" s="18" t="s">
        <v>19</v>
      </c>
      <c r="D248" s="36"/>
      <c r="E248" s="36"/>
      <c r="F248" s="36"/>
      <c r="G248" s="36"/>
      <c r="H248" s="71"/>
      <c r="I248" s="36">
        <v>39.04</v>
      </c>
      <c r="J248" s="36">
        <v>40.68</v>
      </c>
      <c r="K248" s="39"/>
      <c r="L248" s="33"/>
    </row>
    <row r="249" spans="1:12" x14ac:dyDescent="0.2">
      <c r="A249" s="55">
        <v>47300</v>
      </c>
      <c r="B249" s="105" t="s">
        <v>138</v>
      </c>
      <c r="C249" s="106"/>
      <c r="D249" s="36"/>
      <c r="E249" s="36"/>
      <c r="F249" s="36"/>
      <c r="G249" s="36"/>
      <c r="H249" s="71"/>
      <c r="I249" s="71"/>
      <c r="J249" s="71"/>
      <c r="K249" s="39"/>
      <c r="L249" s="33"/>
    </row>
    <row r="250" spans="1:12" x14ac:dyDescent="0.2">
      <c r="A250" s="43"/>
      <c r="B250" s="4">
        <v>3</v>
      </c>
      <c r="C250" s="35" t="s">
        <v>10</v>
      </c>
      <c r="D250" s="36">
        <f t="shared" ref="D250:I250" si="122">D251+D255</f>
        <v>57600</v>
      </c>
      <c r="E250" s="36">
        <f t="shared" si="122"/>
        <v>57600</v>
      </c>
      <c r="F250" s="36">
        <f t="shared" si="122"/>
        <v>90815.6</v>
      </c>
      <c r="G250" s="36">
        <f t="shared" si="122"/>
        <v>12053.301479859314</v>
      </c>
      <c r="H250" s="36">
        <f t="shared" si="122"/>
        <v>12053.33</v>
      </c>
      <c r="I250" s="36">
        <f t="shared" si="122"/>
        <v>9040.5</v>
      </c>
      <c r="J250" s="36">
        <f t="shared" ref="J250" si="123">J251+J255</f>
        <v>8989.09</v>
      </c>
      <c r="K250" s="98">
        <f t="shared" ref="K250:K255" si="124">J250/I250</f>
        <v>0.99431336762347222</v>
      </c>
      <c r="L250" s="33"/>
    </row>
    <row r="251" spans="1:12" x14ac:dyDescent="0.2">
      <c r="A251" s="55"/>
      <c r="B251" s="4">
        <v>31</v>
      </c>
      <c r="C251" s="4" t="s">
        <v>17</v>
      </c>
      <c r="D251" s="36">
        <f t="shared" ref="D251:I251" si="125">SUM(D252:D254)</f>
        <v>44000</v>
      </c>
      <c r="E251" s="36">
        <f t="shared" si="125"/>
        <v>44000</v>
      </c>
      <c r="F251" s="36">
        <f t="shared" si="125"/>
        <v>64420</v>
      </c>
      <c r="G251" s="36">
        <f t="shared" si="125"/>
        <v>8550.0033180702103</v>
      </c>
      <c r="H251" s="36">
        <f t="shared" si="125"/>
        <v>8550.02</v>
      </c>
      <c r="I251" s="36">
        <f t="shared" si="125"/>
        <v>6990.5</v>
      </c>
      <c r="J251" s="36">
        <f t="shared" ref="J251" si="126">SUM(J252:J254)</f>
        <v>6820.12</v>
      </c>
      <c r="K251" s="98">
        <f t="shared" si="124"/>
        <v>0.97562692225162717</v>
      </c>
      <c r="L251" s="33"/>
    </row>
    <row r="252" spans="1:12" x14ac:dyDescent="0.2">
      <c r="A252" s="55"/>
      <c r="B252" s="25">
        <v>311</v>
      </c>
      <c r="C252" s="18" t="s">
        <v>9</v>
      </c>
      <c r="D252" s="36">
        <v>36213.33</v>
      </c>
      <c r="E252" s="36">
        <v>36213.33</v>
      </c>
      <c r="F252" s="36">
        <v>53648.07</v>
      </c>
      <c r="G252" s="36">
        <f>F252/7.5345</f>
        <v>7120.3225164244468</v>
      </c>
      <c r="H252" s="36">
        <v>7120.32</v>
      </c>
      <c r="I252" s="36">
        <v>5700</v>
      </c>
      <c r="J252" s="36">
        <v>5725.42</v>
      </c>
      <c r="K252" s="98">
        <f t="shared" si="124"/>
        <v>1.0044596491228071</v>
      </c>
      <c r="L252" s="33"/>
    </row>
    <row r="253" spans="1:12" x14ac:dyDescent="0.2">
      <c r="A253" s="55"/>
      <c r="B253" s="25">
        <v>312</v>
      </c>
      <c r="C253" s="18" t="s">
        <v>74</v>
      </c>
      <c r="D253" s="36">
        <v>1920</v>
      </c>
      <c r="E253" s="36">
        <v>1920</v>
      </c>
      <c r="F253" s="36">
        <v>1920</v>
      </c>
      <c r="G253" s="36">
        <f>F253/7.5345</f>
        <v>254.82779215608201</v>
      </c>
      <c r="H253" s="36">
        <v>254.83</v>
      </c>
      <c r="I253" s="36">
        <v>350</v>
      </c>
      <c r="J253" s="36">
        <v>150</v>
      </c>
      <c r="K253" s="98">
        <f t="shared" si="124"/>
        <v>0.42857142857142855</v>
      </c>
      <c r="L253" s="33"/>
    </row>
    <row r="254" spans="1:12" x14ac:dyDescent="0.2">
      <c r="A254" s="55"/>
      <c r="B254" s="25">
        <v>313</v>
      </c>
      <c r="C254" s="18" t="s">
        <v>18</v>
      </c>
      <c r="D254" s="36">
        <v>5866.67</v>
      </c>
      <c r="E254" s="36">
        <v>5866.67</v>
      </c>
      <c r="F254" s="36">
        <v>8851.93</v>
      </c>
      <c r="G254" s="36">
        <f>F254/7.5345</f>
        <v>1174.8530094896807</v>
      </c>
      <c r="H254" s="36">
        <v>1174.8699999999999</v>
      </c>
      <c r="I254" s="36">
        <v>940.5</v>
      </c>
      <c r="J254" s="36">
        <v>944.7</v>
      </c>
      <c r="K254" s="98">
        <f t="shared" si="124"/>
        <v>1.0044657097288676</v>
      </c>
      <c r="L254" s="33"/>
    </row>
    <row r="255" spans="1:12" x14ac:dyDescent="0.2">
      <c r="A255" s="55"/>
      <c r="B255" s="25">
        <v>32</v>
      </c>
      <c r="C255" s="18" t="s">
        <v>11</v>
      </c>
      <c r="D255" s="36">
        <f t="shared" ref="D255:I255" si="127">SUM(D256:D257)</f>
        <v>13600</v>
      </c>
      <c r="E255" s="36">
        <f t="shared" si="127"/>
        <v>13600</v>
      </c>
      <c r="F255" s="36">
        <f t="shared" si="127"/>
        <v>26395.599999999999</v>
      </c>
      <c r="G255" s="36">
        <f t="shared" si="127"/>
        <v>3503.2981617891037</v>
      </c>
      <c r="H255" s="36">
        <f t="shared" si="127"/>
        <v>3503.31</v>
      </c>
      <c r="I255" s="36">
        <f t="shared" si="127"/>
        <v>2050</v>
      </c>
      <c r="J255" s="36">
        <f t="shared" ref="J255" si="128">SUM(J256:J257)</f>
        <v>2168.9700000000003</v>
      </c>
      <c r="K255" s="98">
        <f t="shared" si="124"/>
        <v>1.0580341463414635</v>
      </c>
      <c r="L255" s="33"/>
    </row>
    <row r="256" spans="1:12" x14ac:dyDescent="0.2">
      <c r="A256" s="55"/>
      <c r="B256" s="25">
        <v>321</v>
      </c>
      <c r="C256" s="18" t="s">
        <v>19</v>
      </c>
      <c r="D256" s="36">
        <v>4000</v>
      </c>
      <c r="E256" s="36">
        <v>4000</v>
      </c>
      <c r="F256" s="36">
        <v>11200</v>
      </c>
      <c r="G256" s="36">
        <f>F256/7.5345</f>
        <v>1486.4954542438118</v>
      </c>
      <c r="H256" s="36">
        <v>1486.5</v>
      </c>
      <c r="I256" s="36">
        <v>350</v>
      </c>
      <c r="J256" s="36">
        <v>353.77</v>
      </c>
      <c r="K256" s="39"/>
      <c r="L256" s="33"/>
    </row>
    <row r="257" spans="1:12" x14ac:dyDescent="0.2">
      <c r="A257" s="55"/>
      <c r="B257" s="25">
        <v>322</v>
      </c>
      <c r="C257" s="29" t="s">
        <v>12</v>
      </c>
      <c r="D257" s="36">
        <v>9600</v>
      </c>
      <c r="E257" s="36">
        <v>9600</v>
      </c>
      <c r="F257" s="36">
        <v>15195.6</v>
      </c>
      <c r="G257" s="36">
        <f>F257/7.5345</f>
        <v>2016.8027075452917</v>
      </c>
      <c r="H257" s="36">
        <v>2016.81</v>
      </c>
      <c r="I257" s="36">
        <v>1700</v>
      </c>
      <c r="J257" s="36">
        <v>1815.2</v>
      </c>
      <c r="K257" s="39"/>
      <c r="L257" s="33"/>
    </row>
    <row r="258" spans="1:12" x14ac:dyDescent="0.2">
      <c r="A258" s="55">
        <v>55348</v>
      </c>
      <c r="B258" s="103" t="s">
        <v>139</v>
      </c>
      <c r="C258" s="104"/>
      <c r="D258" s="36"/>
      <c r="E258" s="36"/>
      <c r="F258" s="36"/>
      <c r="G258" s="36"/>
      <c r="H258" s="36"/>
      <c r="I258" s="36"/>
      <c r="J258" s="36"/>
      <c r="K258" s="39"/>
      <c r="L258" s="33"/>
    </row>
    <row r="259" spans="1:12" x14ac:dyDescent="0.2">
      <c r="A259" s="43"/>
      <c r="B259" s="4">
        <v>3</v>
      </c>
      <c r="C259" s="35" t="s">
        <v>10</v>
      </c>
      <c r="D259" s="36">
        <f t="shared" ref="D259:I259" si="129">D260+D264</f>
        <v>36000</v>
      </c>
      <c r="E259" s="36">
        <f t="shared" si="129"/>
        <v>36000</v>
      </c>
      <c r="F259" s="36">
        <f t="shared" si="129"/>
        <v>38920.971428571429</v>
      </c>
      <c r="G259" s="36">
        <f t="shared" si="129"/>
        <v>5165.7006342254208</v>
      </c>
      <c r="H259" s="36">
        <f t="shared" si="129"/>
        <v>5165.6899999999996</v>
      </c>
      <c r="I259" s="36">
        <f t="shared" si="129"/>
        <v>5400</v>
      </c>
      <c r="J259" s="36">
        <f t="shared" ref="J259" si="130">J260+J264</f>
        <v>5271.81</v>
      </c>
      <c r="K259" s="98">
        <f t="shared" ref="K259:K264" si="131">J259/I259</f>
        <v>0.97626111111111114</v>
      </c>
      <c r="L259" s="33"/>
    </row>
    <row r="260" spans="1:12" x14ac:dyDescent="0.2">
      <c r="A260" s="55"/>
      <c r="B260" s="4">
        <v>31</v>
      </c>
      <c r="C260" s="4" t="s">
        <v>17</v>
      </c>
      <c r="D260" s="36">
        <f t="shared" ref="D260:I260" si="132">SUM(D261:D263)</f>
        <v>27500</v>
      </c>
      <c r="E260" s="36">
        <f t="shared" si="132"/>
        <v>27500</v>
      </c>
      <c r="F260" s="36">
        <f t="shared" si="132"/>
        <v>27608.571428571428</v>
      </c>
      <c r="G260" s="36">
        <f t="shared" si="132"/>
        <v>3664.2871363158047</v>
      </c>
      <c r="H260" s="36">
        <f t="shared" si="132"/>
        <v>3664.2799999999997</v>
      </c>
      <c r="I260" s="36">
        <f t="shared" si="132"/>
        <v>4200</v>
      </c>
      <c r="J260" s="36">
        <f t="shared" ref="J260" si="133">SUM(J261:J263)</f>
        <v>3954.03</v>
      </c>
      <c r="K260" s="98">
        <f t="shared" si="131"/>
        <v>0.94143571428571438</v>
      </c>
      <c r="L260" s="33"/>
    </row>
    <row r="261" spans="1:12" x14ac:dyDescent="0.2">
      <c r="A261" s="55"/>
      <c r="B261" s="25">
        <v>311</v>
      </c>
      <c r="C261" s="18" t="s">
        <v>9</v>
      </c>
      <c r="D261" s="36">
        <v>22633.33</v>
      </c>
      <c r="E261" s="36">
        <v>22633.33</v>
      </c>
      <c r="F261" s="36">
        <f>F252/14*6</f>
        <v>22992.03</v>
      </c>
      <c r="G261" s="36">
        <f>F261/7.5345</f>
        <v>3051.5667927533345</v>
      </c>
      <c r="H261" s="36">
        <v>3051.56</v>
      </c>
      <c r="I261" s="36">
        <v>3351.89</v>
      </c>
      <c r="J261" s="36">
        <v>3323.79</v>
      </c>
      <c r="K261" s="98">
        <f t="shared" si="131"/>
        <v>0.99161666999812048</v>
      </c>
      <c r="L261" s="33"/>
    </row>
    <row r="262" spans="1:12" x14ac:dyDescent="0.2">
      <c r="A262" s="55"/>
      <c r="B262" s="25">
        <v>312</v>
      </c>
      <c r="C262" s="18" t="s">
        <v>74</v>
      </c>
      <c r="D262" s="36">
        <v>1200</v>
      </c>
      <c r="E262" s="36">
        <v>1200</v>
      </c>
      <c r="F262" s="36">
        <f>F253/14*6</f>
        <v>822.85714285714289</v>
      </c>
      <c r="G262" s="36">
        <f>F262/7.5345</f>
        <v>109.21191092403515</v>
      </c>
      <c r="H262" s="36">
        <v>109.21</v>
      </c>
      <c r="I262" s="36">
        <v>300</v>
      </c>
      <c r="J262" s="36">
        <v>81.819999999999993</v>
      </c>
      <c r="K262" s="98">
        <f t="shared" si="131"/>
        <v>0.27273333333333333</v>
      </c>
      <c r="L262" s="33"/>
    </row>
    <row r="263" spans="1:12" x14ac:dyDescent="0.2">
      <c r="A263" s="55"/>
      <c r="B263" s="25">
        <v>313</v>
      </c>
      <c r="C263" s="18" t="s">
        <v>18</v>
      </c>
      <c r="D263" s="36">
        <v>3666.67</v>
      </c>
      <c r="E263" s="36">
        <v>3666.67</v>
      </c>
      <c r="F263" s="36">
        <f>F254/14*6</f>
        <v>3793.684285714286</v>
      </c>
      <c r="G263" s="36">
        <f>F263/7.5345</f>
        <v>503.50843263843467</v>
      </c>
      <c r="H263" s="36">
        <v>503.51</v>
      </c>
      <c r="I263" s="36">
        <v>548.11</v>
      </c>
      <c r="J263" s="36">
        <v>548.41999999999996</v>
      </c>
      <c r="K263" s="98">
        <f t="shared" si="131"/>
        <v>1.0005655799018445</v>
      </c>
      <c r="L263" s="33"/>
    </row>
    <row r="264" spans="1:12" x14ac:dyDescent="0.2">
      <c r="A264" s="55"/>
      <c r="B264" s="25">
        <v>32</v>
      </c>
      <c r="C264" s="18" t="s">
        <v>11</v>
      </c>
      <c r="D264" s="36">
        <f t="shared" ref="D264:I264" si="134">SUM(D265:D266)</f>
        <v>8500</v>
      </c>
      <c r="E264" s="36">
        <f t="shared" si="134"/>
        <v>8500</v>
      </c>
      <c r="F264" s="36">
        <f t="shared" si="134"/>
        <v>11312.400000000001</v>
      </c>
      <c r="G264" s="36">
        <f t="shared" si="134"/>
        <v>1501.4134979096157</v>
      </c>
      <c r="H264" s="36">
        <f t="shared" si="134"/>
        <v>1501.41</v>
      </c>
      <c r="I264" s="36">
        <f t="shared" si="134"/>
        <v>1200</v>
      </c>
      <c r="J264" s="36">
        <f t="shared" ref="J264" si="135">SUM(J265:J266)</f>
        <v>1317.78</v>
      </c>
      <c r="K264" s="98">
        <f t="shared" si="131"/>
        <v>1.09815</v>
      </c>
      <c r="L264" s="33"/>
    </row>
    <row r="265" spans="1:12" x14ac:dyDescent="0.2">
      <c r="A265" s="55"/>
      <c r="B265" s="25">
        <v>321</v>
      </c>
      <c r="C265" s="18" t="s">
        <v>19</v>
      </c>
      <c r="D265" s="36">
        <v>2500</v>
      </c>
      <c r="E265" s="36">
        <v>2500</v>
      </c>
      <c r="F265" s="36">
        <f>F256/14*6</f>
        <v>4800</v>
      </c>
      <c r="G265" s="36">
        <f>F265/7.5345</f>
        <v>637.06948039020506</v>
      </c>
      <c r="H265" s="36">
        <v>637.07000000000005</v>
      </c>
      <c r="I265" s="36">
        <v>200</v>
      </c>
      <c r="J265" s="36">
        <v>201.75</v>
      </c>
      <c r="K265" s="39"/>
      <c r="L265" s="33"/>
    </row>
    <row r="266" spans="1:12" x14ac:dyDescent="0.2">
      <c r="A266" s="55"/>
      <c r="B266" s="25">
        <v>322</v>
      </c>
      <c r="C266" s="29" t="s">
        <v>12</v>
      </c>
      <c r="D266" s="36">
        <v>6000</v>
      </c>
      <c r="E266" s="36">
        <v>6000</v>
      </c>
      <c r="F266" s="36">
        <f>F257/14*6</f>
        <v>6512.4000000000005</v>
      </c>
      <c r="G266" s="36">
        <f>F266/7.5345</f>
        <v>864.34401751941073</v>
      </c>
      <c r="H266" s="36">
        <v>864.34</v>
      </c>
      <c r="I266" s="36">
        <v>1000</v>
      </c>
      <c r="J266" s="36">
        <v>1116.03</v>
      </c>
      <c r="K266" s="39"/>
      <c r="L266" s="33"/>
    </row>
    <row r="267" spans="1:12" x14ac:dyDescent="0.2">
      <c r="A267" s="55">
        <v>55431</v>
      </c>
      <c r="B267" s="103" t="s">
        <v>140</v>
      </c>
      <c r="C267" s="104"/>
      <c r="D267" s="36"/>
      <c r="E267" s="36"/>
      <c r="F267" s="36"/>
      <c r="G267" s="36"/>
      <c r="H267" s="36"/>
      <c r="I267" s="36"/>
      <c r="J267" s="36"/>
      <c r="K267" s="39"/>
      <c r="L267" s="33"/>
    </row>
    <row r="268" spans="1:12" x14ac:dyDescent="0.2">
      <c r="A268" s="43"/>
      <c r="B268" s="4">
        <v>3</v>
      </c>
      <c r="C268" s="35" t="s">
        <v>10</v>
      </c>
      <c r="D268" s="36">
        <f t="shared" ref="D268:I268" si="136">D269+D273</f>
        <v>14400</v>
      </c>
      <c r="E268" s="36">
        <f t="shared" si="136"/>
        <v>14400</v>
      </c>
      <c r="F268" s="36">
        <f t="shared" si="136"/>
        <v>38920.971428571429</v>
      </c>
      <c r="G268" s="36">
        <f t="shared" si="136"/>
        <v>5165.7006342254208</v>
      </c>
      <c r="H268" s="36">
        <f t="shared" si="136"/>
        <v>5165.6899999999996</v>
      </c>
      <c r="I268" s="36">
        <f t="shared" si="136"/>
        <v>3848.63</v>
      </c>
      <c r="J268" s="36">
        <f t="shared" ref="J268" si="137">J269+J273</f>
        <v>2571.71</v>
      </c>
      <c r="K268" s="98">
        <f t="shared" ref="K268:K273" si="138">J268/I268</f>
        <v>0.66821440356698358</v>
      </c>
      <c r="L268" s="33"/>
    </row>
    <row r="269" spans="1:12" x14ac:dyDescent="0.2">
      <c r="A269" s="55"/>
      <c r="B269" s="4">
        <v>31</v>
      </c>
      <c r="C269" s="4" t="s">
        <v>17</v>
      </c>
      <c r="D269" s="36">
        <f t="shared" ref="D269:I269" si="139">SUM(D270:D272)</f>
        <v>11000</v>
      </c>
      <c r="E269" s="36">
        <f t="shared" si="139"/>
        <v>11000</v>
      </c>
      <c r="F269" s="36">
        <f t="shared" si="139"/>
        <v>27608.571428571428</v>
      </c>
      <c r="G269" s="36">
        <f t="shared" si="139"/>
        <v>3664.2871363158047</v>
      </c>
      <c r="H269" s="36">
        <f t="shared" si="139"/>
        <v>3664.2799999999997</v>
      </c>
      <c r="I269" s="36">
        <f t="shared" si="139"/>
        <v>2928.63</v>
      </c>
      <c r="J269" s="36">
        <f t="shared" ref="J269" si="140">SUM(J270:J272)</f>
        <v>1667.54</v>
      </c>
      <c r="K269" s="98">
        <f t="shared" si="138"/>
        <v>0.56939251458873263</v>
      </c>
      <c r="L269" s="33"/>
    </row>
    <row r="270" spans="1:12" x14ac:dyDescent="0.2">
      <c r="A270" s="55"/>
      <c r="B270" s="25">
        <v>311</v>
      </c>
      <c r="C270" s="18" t="s">
        <v>9</v>
      </c>
      <c r="D270" s="36">
        <v>9053.33</v>
      </c>
      <c r="E270" s="36">
        <v>9053.33</v>
      </c>
      <c r="F270" s="36">
        <f>F252/14*6</f>
        <v>22992.03</v>
      </c>
      <c r="G270" s="36">
        <f>F270/7.5345</f>
        <v>3051.5667927533345</v>
      </c>
      <c r="H270" s="36">
        <v>3051.56</v>
      </c>
      <c r="I270" s="36">
        <v>2325</v>
      </c>
      <c r="J270" s="36">
        <v>1372.83</v>
      </c>
      <c r="K270" s="98">
        <f t="shared" si="138"/>
        <v>0.59046451612903228</v>
      </c>
      <c r="L270" s="33"/>
    </row>
    <row r="271" spans="1:12" x14ac:dyDescent="0.2">
      <c r="A271" s="55"/>
      <c r="B271" s="25">
        <v>312</v>
      </c>
      <c r="C271" s="18" t="s">
        <v>74</v>
      </c>
      <c r="D271" s="36">
        <v>480</v>
      </c>
      <c r="E271" s="36">
        <v>480</v>
      </c>
      <c r="F271" s="36">
        <f>F253/14*6</f>
        <v>822.85714285714289</v>
      </c>
      <c r="G271" s="36">
        <f>F271/7.5345</f>
        <v>109.21191092403515</v>
      </c>
      <c r="H271" s="36">
        <v>109.21</v>
      </c>
      <c r="I271" s="36">
        <v>220</v>
      </c>
      <c r="J271" s="36">
        <v>68.180000000000007</v>
      </c>
      <c r="K271" s="98">
        <f t="shared" si="138"/>
        <v>0.30990909090909097</v>
      </c>
      <c r="L271" s="33"/>
    </row>
    <row r="272" spans="1:12" x14ac:dyDescent="0.2">
      <c r="A272" s="55"/>
      <c r="B272" s="25">
        <v>313</v>
      </c>
      <c r="C272" s="18" t="s">
        <v>18</v>
      </c>
      <c r="D272" s="36">
        <v>1466.67</v>
      </c>
      <c r="E272" s="36">
        <v>1466.67</v>
      </c>
      <c r="F272" s="36">
        <f>F254/14*6</f>
        <v>3793.684285714286</v>
      </c>
      <c r="G272" s="36">
        <f>F272/7.5345</f>
        <v>503.50843263843467</v>
      </c>
      <c r="H272" s="36">
        <v>503.51</v>
      </c>
      <c r="I272" s="36">
        <v>383.63</v>
      </c>
      <c r="J272" s="36">
        <v>226.53</v>
      </c>
      <c r="K272" s="98">
        <f t="shared" si="138"/>
        <v>0.59049083752574094</v>
      </c>
      <c r="L272" s="33"/>
    </row>
    <row r="273" spans="1:12" x14ac:dyDescent="0.2">
      <c r="A273" s="55"/>
      <c r="B273" s="25">
        <v>32</v>
      </c>
      <c r="C273" s="18" t="s">
        <v>11</v>
      </c>
      <c r="D273" s="36">
        <f t="shared" ref="D273:I273" si="141">SUM(D274:D275)</f>
        <v>3400</v>
      </c>
      <c r="E273" s="36">
        <f t="shared" si="141"/>
        <v>3400</v>
      </c>
      <c r="F273" s="36">
        <f t="shared" si="141"/>
        <v>11312.400000000001</v>
      </c>
      <c r="G273" s="36">
        <f t="shared" si="141"/>
        <v>1501.4134979096157</v>
      </c>
      <c r="H273" s="36">
        <f t="shared" si="141"/>
        <v>1501.41</v>
      </c>
      <c r="I273" s="36">
        <f t="shared" si="141"/>
        <v>920</v>
      </c>
      <c r="J273" s="36">
        <f t="shared" ref="J273" si="142">SUM(J274:J275)</f>
        <v>904.17000000000007</v>
      </c>
      <c r="K273" s="98">
        <f t="shared" si="138"/>
        <v>0.9827934782608696</v>
      </c>
      <c r="L273" s="33"/>
    </row>
    <row r="274" spans="1:12" x14ac:dyDescent="0.2">
      <c r="A274" s="55"/>
      <c r="B274" s="25">
        <v>321</v>
      </c>
      <c r="C274" s="18" t="s">
        <v>19</v>
      </c>
      <c r="D274" s="36">
        <v>1000</v>
      </c>
      <c r="E274" s="36">
        <v>1000</v>
      </c>
      <c r="F274" s="36">
        <f>F256/14*6</f>
        <v>4800</v>
      </c>
      <c r="G274" s="36">
        <f>F274/7.5345</f>
        <v>637.06948039020506</v>
      </c>
      <c r="H274" s="36">
        <v>637.07000000000005</v>
      </c>
      <c r="I274" s="36">
        <v>170</v>
      </c>
      <c r="J274" s="36">
        <v>111.34</v>
      </c>
      <c r="K274" s="39"/>
      <c r="L274" s="33"/>
    </row>
    <row r="275" spans="1:12" x14ac:dyDescent="0.2">
      <c r="A275" s="55"/>
      <c r="B275" s="25">
        <v>322</v>
      </c>
      <c r="C275" s="29" t="s">
        <v>12</v>
      </c>
      <c r="D275" s="36">
        <v>2400</v>
      </c>
      <c r="E275" s="36">
        <v>2400</v>
      </c>
      <c r="F275" s="36">
        <f>F257/14*6</f>
        <v>6512.4000000000005</v>
      </c>
      <c r="G275" s="36">
        <f>F275/7.5345</f>
        <v>864.34401751941073</v>
      </c>
      <c r="H275" s="36">
        <v>864.34</v>
      </c>
      <c r="I275" s="36">
        <v>750</v>
      </c>
      <c r="J275" s="36">
        <v>792.83</v>
      </c>
      <c r="K275" s="39"/>
      <c r="L275" s="33"/>
    </row>
    <row r="276" spans="1:12" x14ac:dyDescent="0.2">
      <c r="A276" s="55" t="s">
        <v>67</v>
      </c>
      <c r="B276" s="105" t="s">
        <v>142</v>
      </c>
      <c r="C276" s="106"/>
      <c r="D276" s="36"/>
      <c r="E276" s="36"/>
      <c r="F276" s="36"/>
      <c r="G276" s="36"/>
      <c r="H276" s="71"/>
      <c r="I276" s="71"/>
      <c r="J276" s="71"/>
      <c r="K276" s="39"/>
      <c r="L276" s="33"/>
    </row>
    <row r="277" spans="1:12" x14ac:dyDescent="0.2">
      <c r="A277" s="56" t="s">
        <v>116</v>
      </c>
      <c r="B277" s="103" t="s">
        <v>134</v>
      </c>
      <c r="C277" s="104"/>
      <c r="D277" s="36"/>
      <c r="E277" s="36"/>
      <c r="F277" s="36"/>
      <c r="G277" s="36"/>
      <c r="H277" s="71"/>
      <c r="I277" s="71"/>
      <c r="J277" s="71"/>
      <c r="K277" s="39"/>
      <c r="L277" s="33"/>
    </row>
    <row r="278" spans="1:12" x14ac:dyDescent="0.2">
      <c r="A278" s="55"/>
      <c r="B278" s="25">
        <v>3</v>
      </c>
      <c r="C278" s="29" t="s">
        <v>10</v>
      </c>
      <c r="D278" s="36"/>
      <c r="E278" s="36"/>
      <c r="F278" s="36"/>
      <c r="G278" s="36"/>
      <c r="H278" s="36">
        <f>H279</f>
        <v>1022.6</v>
      </c>
      <c r="I278" s="36">
        <f>I279</f>
        <v>1022.6</v>
      </c>
      <c r="J278" s="36">
        <f>J279</f>
        <v>1022.6</v>
      </c>
      <c r="K278" s="98">
        <f t="shared" ref="K278:K281" si="143">J278/I278</f>
        <v>1</v>
      </c>
      <c r="L278" s="33"/>
    </row>
    <row r="279" spans="1:12" x14ac:dyDescent="0.2">
      <c r="A279" s="55"/>
      <c r="B279" s="25">
        <v>32</v>
      </c>
      <c r="C279" s="29" t="s">
        <v>28</v>
      </c>
      <c r="D279" s="36"/>
      <c r="E279" s="36"/>
      <c r="F279" s="36"/>
      <c r="G279" s="36"/>
      <c r="H279" s="36">
        <v>1022.6</v>
      </c>
      <c r="I279" s="36">
        <v>1022.6</v>
      </c>
      <c r="J279" s="36">
        <v>1022.6</v>
      </c>
      <c r="K279" s="98">
        <f t="shared" si="143"/>
        <v>1</v>
      </c>
      <c r="L279" s="33"/>
    </row>
    <row r="280" spans="1:12" x14ac:dyDescent="0.2">
      <c r="A280" s="55"/>
      <c r="B280" s="25">
        <v>4</v>
      </c>
      <c r="C280" s="18" t="s">
        <v>15</v>
      </c>
      <c r="D280" s="36"/>
      <c r="E280" s="36"/>
      <c r="F280" s="36"/>
      <c r="G280" s="36"/>
      <c r="H280" s="36">
        <f>H281</f>
        <v>879.53</v>
      </c>
      <c r="I280" s="36">
        <f>I281</f>
        <v>879.53</v>
      </c>
      <c r="J280" s="36">
        <f>J281</f>
        <v>879.53</v>
      </c>
      <c r="K280" s="98">
        <f t="shared" si="143"/>
        <v>1</v>
      </c>
      <c r="L280" s="33"/>
    </row>
    <row r="281" spans="1:12" x14ac:dyDescent="0.2">
      <c r="A281" s="55"/>
      <c r="B281" s="25">
        <v>42</v>
      </c>
      <c r="C281" s="58" t="s">
        <v>26</v>
      </c>
      <c r="D281" s="36"/>
      <c r="E281" s="36"/>
      <c r="F281" s="36"/>
      <c r="G281" s="36"/>
      <c r="H281" s="36">
        <v>879.53</v>
      </c>
      <c r="I281" s="36">
        <v>879.53</v>
      </c>
      <c r="J281" s="36">
        <v>879.53</v>
      </c>
      <c r="K281" s="98">
        <f t="shared" si="143"/>
        <v>1</v>
      </c>
      <c r="L281" s="33"/>
    </row>
    <row r="282" spans="1:12" hidden="1" x14ac:dyDescent="0.2">
      <c r="A282" s="55">
        <v>55431</v>
      </c>
      <c r="B282" s="103" t="s">
        <v>140</v>
      </c>
      <c r="C282" s="104"/>
      <c r="D282" s="36"/>
      <c r="E282" s="36"/>
      <c r="F282" s="36"/>
      <c r="G282" s="36"/>
      <c r="H282" s="71"/>
      <c r="I282" s="71"/>
      <c r="J282" s="71"/>
      <c r="K282" s="39"/>
      <c r="L282" s="33"/>
    </row>
    <row r="283" spans="1:12" hidden="1" x14ac:dyDescent="0.2">
      <c r="A283" s="43"/>
      <c r="B283" s="25">
        <v>3</v>
      </c>
      <c r="C283" s="29" t="s">
        <v>10</v>
      </c>
      <c r="D283" s="36">
        <f t="shared" ref="D283:K283" si="144">D284</f>
        <v>4000</v>
      </c>
      <c r="E283" s="36">
        <f t="shared" si="144"/>
        <v>4000</v>
      </c>
      <c r="F283" s="36">
        <f t="shared" si="144"/>
        <v>4000</v>
      </c>
      <c r="G283" s="36">
        <f t="shared" si="144"/>
        <v>530.89123365850423</v>
      </c>
      <c r="H283" s="36">
        <f t="shared" si="144"/>
        <v>530.89</v>
      </c>
      <c r="I283" s="36">
        <f t="shared" si="144"/>
        <v>0</v>
      </c>
      <c r="J283" s="36">
        <f t="shared" si="144"/>
        <v>0</v>
      </c>
      <c r="K283" s="36">
        <f t="shared" si="144"/>
        <v>0</v>
      </c>
      <c r="L283" s="33"/>
    </row>
    <row r="284" spans="1:12" hidden="1" x14ac:dyDescent="0.2">
      <c r="A284" s="55"/>
      <c r="B284" s="25">
        <v>32</v>
      </c>
      <c r="C284" s="29" t="s">
        <v>28</v>
      </c>
      <c r="D284" s="36">
        <f t="shared" ref="D284:I284" si="145">SUM(D285:D286)</f>
        <v>4000</v>
      </c>
      <c r="E284" s="36">
        <f t="shared" si="145"/>
        <v>4000</v>
      </c>
      <c r="F284" s="36">
        <f t="shared" si="145"/>
        <v>4000</v>
      </c>
      <c r="G284" s="36">
        <f t="shared" si="145"/>
        <v>530.89123365850423</v>
      </c>
      <c r="H284" s="36">
        <f t="shared" si="145"/>
        <v>530.89</v>
      </c>
      <c r="I284" s="36">
        <f t="shared" si="145"/>
        <v>0</v>
      </c>
      <c r="J284" s="36">
        <f t="shared" ref="J284" si="146">SUM(J285:J286)</f>
        <v>0</v>
      </c>
      <c r="K284" s="36">
        <f>J284</f>
        <v>0</v>
      </c>
      <c r="L284" s="33"/>
    </row>
    <row r="285" spans="1:12" hidden="1" x14ac:dyDescent="0.2">
      <c r="A285" s="55"/>
      <c r="B285" s="22">
        <v>323</v>
      </c>
      <c r="C285" s="31" t="s">
        <v>22</v>
      </c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9"/>
      <c r="L285" s="33"/>
    </row>
    <row r="286" spans="1:12" hidden="1" x14ac:dyDescent="0.2">
      <c r="A286" s="55"/>
      <c r="B286" s="15">
        <v>329</v>
      </c>
      <c r="C286" s="16" t="s">
        <v>8</v>
      </c>
      <c r="D286" s="36">
        <v>4000</v>
      </c>
      <c r="E286" s="36">
        <v>4000</v>
      </c>
      <c r="F286" s="36">
        <v>4000</v>
      </c>
      <c r="G286" s="36">
        <f>F286/7.5345</f>
        <v>530.89123365850423</v>
      </c>
      <c r="H286" s="36">
        <v>530.89</v>
      </c>
      <c r="I286" s="36">
        <v>0</v>
      </c>
      <c r="J286" s="36">
        <v>0</v>
      </c>
      <c r="K286" s="39"/>
      <c r="L286" s="33"/>
    </row>
    <row r="287" spans="1:12" ht="12.75" customHeight="1" x14ac:dyDescent="0.2">
      <c r="A287" s="55" t="s">
        <v>86</v>
      </c>
      <c r="B287" s="105" t="s">
        <v>143</v>
      </c>
      <c r="C287" s="106"/>
      <c r="D287" s="36"/>
      <c r="E287" s="36"/>
      <c r="F287" s="36"/>
      <c r="G287" s="36"/>
      <c r="H287" s="36"/>
      <c r="I287" s="36"/>
      <c r="J287" s="36"/>
      <c r="K287" s="36"/>
    </row>
    <row r="288" spans="1:12" ht="12.75" customHeight="1" x14ac:dyDescent="0.2">
      <c r="A288" s="56" t="s">
        <v>116</v>
      </c>
      <c r="B288" s="103" t="s">
        <v>134</v>
      </c>
      <c r="C288" s="104"/>
      <c r="D288" s="36"/>
      <c r="E288" s="36"/>
      <c r="F288" s="36"/>
      <c r="G288" s="36"/>
      <c r="H288" s="36"/>
      <c r="I288" s="36"/>
      <c r="J288" s="36"/>
      <c r="K288" s="36"/>
    </row>
    <row r="289" spans="1:12" ht="12.75" customHeight="1" x14ac:dyDescent="0.2">
      <c r="A289" s="43"/>
      <c r="B289" s="25">
        <v>3</v>
      </c>
      <c r="C289" s="29" t="s">
        <v>10</v>
      </c>
      <c r="D289" s="36">
        <f t="shared" ref="D289:J290" si="147">D290</f>
        <v>45000</v>
      </c>
      <c r="E289" s="36">
        <f t="shared" si="147"/>
        <v>40000</v>
      </c>
      <c r="F289" s="36">
        <f t="shared" si="147"/>
        <v>55000</v>
      </c>
      <c r="G289" s="36">
        <f t="shared" si="147"/>
        <v>7299.7544628044325</v>
      </c>
      <c r="H289" s="36">
        <f t="shared" si="147"/>
        <v>7299.75</v>
      </c>
      <c r="I289" s="36">
        <f t="shared" si="147"/>
        <v>7299.75</v>
      </c>
      <c r="J289" s="36">
        <f t="shared" si="147"/>
        <v>5875.46</v>
      </c>
      <c r="K289" s="98">
        <f t="shared" ref="K289:K293" si="148">J289/I289</f>
        <v>0.80488509880475356</v>
      </c>
    </row>
    <row r="290" spans="1:12" ht="12.75" customHeight="1" x14ac:dyDescent="0.2">
      <c r="A290" s="55"/>
      <c r="B290" s="15">
        <v>37</v>
      </c>
      <c r="C290" s="29" t="s">
        <v>66</v>
      </c>
      <c r="D290" s="36">
        <f t="shared" si="147"/>
        <v>45000</v>
      </c>
      <c r="E290" s="36">
        <f t="shared" si="147"/>
        <v>40000</v>
      </c>
      <c r="F290" s="36">
        <f t="shared" si="147"/>
        <v>55000</v>
      </c>
      <c r="G290" s="36">
        <f t="shared" si="147"/>
        <v>7299.7544628044325</v>
      </c>
      <c r="H290" s="36">
        <f t="shared" si="147"/>
        <v>7299.75</v>
      </c>
      <c r="I290" s="36">
        <f t="shared" si="147"/>
        <v>7299.75</v>
      </c>
      <c r="J290" s="36">
        <v>5875.46</v>
      </c>
      <c r="K290" s="98">
        <f t="shared" si="148"/>
        <v>0.80488509880475356</v>
      </c>
    </row>
    <row r="291" spans="1:12" ht="12.75" customHeight="1" x14ac:dyDescent="0.2">
      <c r="A291" s="55"/>
      <c r="B291" s="15">
        <v>372</v>
      </c>
      <c r="C291" s="29" t="s">
        <v>24</v>
      </c>
      <c r="D291" s="36">
        <v>45000</v>
      </c>
      <c r="E291" s="36">
        <v>40000</v>
      </c>
      <c r="F291" s="36">
        <v>55000</v>
      </c>
      <c r="G291" s="36">
        <f>F291/7.5345</f>
        <v>7299.7544628044325</v>
      </c>
      <c r="H291" s="36">
        <v>7299.75</v>
      </c>
      <c r="I291" s="36">
        <v>7299.75</v>
      </c>
      <c r="J291" s="36">
        <v>7299.75</v>
      </c>
      <c r="K291" s="98">
        <f t="shared" si="148"/>
        <v>1</v>
      </c>
    </row>
    <row r="292" spans="1:12" ht="12.75" customHeight="1" x14ac:dyDescent="0.2">
      <c r="A292" s="55"/>
      <c r="B292" s="25">
        <v>4</v>
      </c>
      <c r="C292" s="18" t="s">
        <v>15</v>
      </c>
      <c r="D292" s="36">
        <f t="shared" ref="D292:J292" si="149">D293</f>
        <v>45000</v>
      </c>
      <c r="E292" s="36">
        <f t="shared" si="149"/>
        <v>25000</v>
      </c>
      <c r="F292" s="36">
        <f t="shared" si="149"/>
        <v>10000</v>
      </c>
      <c r="G292" s="36">
        <f t="shared" si="149"/>
        <v>1327.2280841462605</v>
      </c>
      <c r="H292" s="36">
        <f t="shared" si="149"/>
        <v>1327.23</v>
      </c>
      <c r="I292" s="36">
        <f t="shared" si="149"/>
        <v>1327.23</v>
      </c>
      <c r="J292" s="36">
        <f t="shared" si="149"/>
        <v>1327.23</v>
      </c>
      <c r="K292" s="98">
        <f t="shared" si="148"/>
        <v>1</v>
      </c>
    </row>
    <row r="293" spans="1:12" ht="12.75" customHeight="1" x14ac:dyDescent="0.2">
      <c r="A293" s="55"/>
      <c r="B293" s="25">
        <v>42</v>
      </c>
      <c r="C293" s="58" t="s">
        <v>26</v>
      </c>
      <c r="D293" s="36">
        <f t="shared" ref="D293:I293" si="150">D294+D375</f>
        <v>45000</v>
      </c>
      <c r="E293" s="36">
        <f t="shared" si="150"/>
        <v>25000</v>
      </c>
      <c r="F293" s="36">
        <f t="shared" si="150"/>
        <v>10000</v>
      </c>
      <c r="G293" s="36">
        <f t="shared" si="150"/>
        <v>1327.2280841462605</v>
      </c>
      <c r="H293" s="36">
        <f t="shared" si="150"/>
        <v>1327.23</v>
      </c>
      <c r="I293" s="36">
        <f t="shared" si="150"/>
        <v>1327.23</v>
      </c>
      <c r="J293" s="36">
        <f t="shared" ref="J293" si="151">J294+J375</f>
        <v>1327.23</v>
      </c>
      <c r="K293" s="98">
        <f t="shared" si="148"/>
        <v>1</v>
      </c>
    </row>
    <row r="294" spans="1:12" ht="12.75" customHeight="1" x14ac:dyDescent="0.2">
      <c r="A294" s="55"/>
      <c r="B294" s="25">
        <v>424</v>
      </c>
      <c r="C294" s="18" t="s">
        <v>92</v>
      </c>
      <c r="D294" s="36">
        <v>45000</v>
      </c>
      <c r="E294" s="36">
        <v>25000</v>
      </c>
      <c r="F294" s="36">
        <v>10000</v>
      </c>
      <c r="G294" s="36">
        <f>F294/7.5345</f>
        <v>1327.2280841462605</v>
      </c>
      <c r="H294" s="36">
        <v>1327.23</v>
      </c>
      <c r="I294" s="36">
        <v>1327.23</v>
      </c>
      <c r="J294" s="36">
        <v>1327.23</v>
      </c>
      <c r="K294" s="36"/>
    </row>
    <row r="295" spans="1:12" x14ac:dyDescent="0.2">
      <c r="A295" s="55" t="s">
        <v>42</v>
      </c>
      <c r="B295" s="105" t="s">
        <v>144</v>
      </c>
      <c r="C295" s="106"/>
      <c r="D295" s="36"/>
      <c r="E295" s="36"/>
      <c r="F295" s="36"/>
      <c r="G295" s="36"/>
      <c r="H295" s="36"/>
      <c r="I295" s="36"/>
      <c r="J295" s="36"/>
      <c r="K295" s="39"/>
      <c r="L295" s="33"/>
    </row>
    <row r="296" spans="1:12" x14ac:dyDescent="0.2">
      <c r="A296" s="55">
        <v>55431</v>
      </c>
      <c r="B296" s="103" t="s">
        <v>140</v>
      </c>
      <c r="C296" s="104"/>
      <c r="D296" s="36"/>
      <c r="E296" s="36"/>
      <c r="F296" s="36"/>
      <c r="G296" s="36"/>
      <c r="H296" s="36"/>
      <c r="I296" s="36"/>
      <c r="J296" s="36"/>
      <c r="K296" s="39"/>
      <c r="L296" s="33"/>
    </row>
    <row r="297" spans="1:12" x14ac:dyDescent="0.2">
      <c r="A297" s="43"/>
      <c r="B297" s="25">
        <v>3</v>
      </c>
      <c r="C297" s="29" t="s">
        <v>10</v>
      </c>
      <c r="D297" s="36">
        <f t="shared" ref="D297:J298" si="152">D298</f>
        <v>5000</v>
      </c>
      <c r="E297" s="36">
        <f t="shared" si="152"/>
        <v>5000</v>
      </c>
      <c r="F297" s="36">
        <f t="shared" si="152"/>
        <v>5000</v>
      </c>
      <c r="G297" s="36">
        <f t="shared" si="152"/>
        <v>663.61404207313024</v>
      </c>
      <c r="H297" s="36">
        <f t="shared" si="152"/>
        <v>663.61</v>
      </c>
      <c r="I297" s="36">
        <f t="shared" si="152"/>
        <v>274.74</v>
      </c>
      <c r="J297" s="36">
        <f t="shared" si="152"/>
        <v>274.74</v>
      </c>
      <c r="K297" s="98">
        <f t="shared" ref="K297:K298" si="153">J297/I297</f>
        <v>1</v>
      </c>
      <c r="L297" s="33"/>
    </row>
    <row r="298" spans="1:12" x14ac:dyDescent="0.2">
      <c r="A298" s="55"/>
      <c r="B298" s="25">
        <v>32</v>
      </c>
      <c r="C298" s="29" t="s">
        <v>28</v>
      </c>
      <c r="D298" s="36">
        <f t="shared" si="152"/>
        <v>5000</v>
      </c>
      <c r="E298" s="36">
        <f t="shared" si="152"/>
        <v>5000</v>
      </c>
      <c r="F298" s="36">
        <f t="shared" si="152"/>
        <v>5000</v>
      </c>
      <c r="G298" s="36">
        <f t="shared" si="152"/>
        <v>663.61404207313024</v>
      </c>
      <c r="H298" s="36">
        <f t="shared" si="152"/>
        <v>663.61</v>
      </c>
      <c r="I298" s="36">
        <f t="shared" si="152"/>
        <v>274.74</v>
      </c>
      <c r="J298" s="36">
        <f t="shared" si="152"/>
        <v>274.74</v>
      </c>
      <c r="K298" s="98">
        <f t="shared" si="153"/>
        <v>1</v>
      </c>
      <c r="L298" s="33"/>
    </row>
    <row r="299" spans="1:12" x14ac:dyDescent="0.2">
      <c r="A299" s="55"/>
      <c r="B299" s="15">
        <v>329</v>
      </c>
      <c r="C299" s="16" t="s">
        <v>8</v>
      </c>
      <c r="D299" s="36">
        <v>5000</v>
      </c>
      <c r="E299" s="36">
        <v>5000</v>
      </c>
      <c r="F299" s="36">
        <v>5000</v>
      </c>
      <c r="G299" s="36">
        <f>F299/7.5345</f>
        <v>663.61404207313024</v>
      </c>
      <c r="H299" s="36">
        <v>663.61</v>
      </c>
      <c r="I299" s="36">
        <v>274.74</v>
      </c>
      <c r="J299" s="36">
        <v>274.74</v>
      </c>
      <c r="K299" s="39"/>
      <c r="L299" s="33"/>
    </row>
    <row r="300" spans="1:12" x14ac:dyDescent="0.2">
      <c r="A300" s="55" t="s">
        <v>72</v>
      </c>
      <c r="B300" s="103" t="s">
        <v>145</v>
      </c>
      <c r="C300" s="104"/>
      <c r="D300" s="36"/>
      <c r="E300" s="36"/>
      <c r="F300" s="36"/>
      <c r="G300" s="36"/>
      <c r="H300" s="36"/>
      <c r="I300" s="36"/>
      <c r="J300" s="36"/>
      <c r="K300" s="39"/>
      <c r="L300" s="33"/>
    </row>
    <row r="301" spans="1:12" x14ac:dyDescent="0.2">
      <c r="A301" s="56" t="s">
        <v>116</v>
      </c>
      <c r="B301" s="112" t="s">
        <v>134</v>
      </c>
      <c r="C301" s="113"/>
      <c r="D301" s="36"/>
      <c r="E301" s="36"/>
      <c r="F301" s="36"/>
      <c r="G301" s="36"/>
      <c r="H301" s="36"/>
      <c r="I301" s="36"/>
      <c r="J301" s="36"/>
      <c r="K301" s="39"/>
      <c r="L301" s="33"/>
    </row>
    <row r="302" spans="1:12" x14ac:dyDescent="0.2">
      <c r="A302" s="55"/>
      <c r="B302" s="25">
        <v>3</v>
      </c>
      <c r="C302" s="29" t="s">
        <v>10</v>
      </c>
      <c r="D302" s="36"/>
      <c r="E302" s="36"/>
      <c r="F302" s="36"/>
      <c r="G302" s="36"/>
      <c r="H302" s="36">
        <f>H303</f>
        <v>796.32999999999993</v>
      </c>
      <c r="I302" s="36">
        <f>I303</f>
        <v>796.33999999999992</v>
      </c>
      <c r="J302" s="36">
        <f>J303</f>
        <v>796.33999999999992</v>
      </c>
      <c r="K302" s="98">
        <f t="shared" ref="K302:K305" si="154">J302/I302</f>
        <v>1</v>
      </c>
      <c r="L302" s="33"/>
    </row>
    <row r="303" spans="1:12" x14ac:dyDescent="0.2">
      <c r="A303" s="55"/>
      <c r="B303" s="25">
        <v>32</v>
      </c>
      <c r="C303" s="29" t="s">
        <v>28</v>
      </c>
      <c r="D303" s="36"/>
      <c r="E303" s="36"/>
      <c r="F303" s="36"/>
      <c r="G303" s="36"/>
      <c r="H303" s="36">
        <f>SUM(H304:H305)</f>
        <v>796.32999999999993</v>
      </c>
      <c r="I303" s="36">
        <f>SUM(I304:I305)</f>
        <v>796.33999999999992</v>
      </c>
      <c r="J303" s="36">
        <f>SUM(J304:J305)</f>
        <v>796.33999999999992</v>
      </c>
      <c r="K303" s="98">
        <f t="shared" si="154"/>
        <v>1</v>
      </c>
      <c r="L303" s="33"/>
    </row>
    <row r="304" spans="1:12" x14ac:dyDescent="0.2">
      <c r="A304" s="55"/>
      <c r="B304" s="25">
        <v>322</v>
      </c>
      <c r="C304" s="29" t="s">
        <v>12</v>
      </c>
      <c r="D304" s="36"/>
      <c r="E304" s="36"/>
      <c r="F304" s="36"/>
      <c r="G304" s="36"/>
      <c r="H304" s="36">
        <v>452.33</v>
      </c>
      <c r="I304" s="36">
        <v>452.34</v>
      </c>
      <c r="J304" s="36">
        <v>452.34</v>
      </c>
      <c r="K304" s="98">
        <f t="shared" si="154"/>
        <v>1</v>
      </c>
      <c r="L304" s="33"/>
    </row>
    <row r="305" spans="1:12" x14ac:dyDescent="0.2">
      <c r="A305" s="55"/>
      <c r="B305" s="22">
        <v>323</v>
      </c>
      <c r="C305" s="31" t="s">
        <v>22</v>
      </c>
      <c r="D305" s="36"/>
      <c r="E305" s="36"/>
      <c r="F305" s="36"/>
      <c r="G305" s="36"/>
      <c r="H305" s="36">
        <v>344</v>
      </c>
      <c r="I305" s="36">
        <v>344</v>
      </c>
      <c r="J305" s="36">
        <v>344</v>
      </c>
      <c r="K305" s="98">
        <f t="shared" si="154"/>
        <v>1</v>
      </c>
      <c r="L305" s="33"/>
    </row>
    <row r="306" spans="1:12" hidden="1" x14ac:dyDescent="0.2">
      <c r="A306" s="55">
        <v>55431</v>
      </c>
      <c r="B306" s="103" t="s">
        <v>140</v>
      </c>
      <c r="C306" s="104"/>
      <c r="D306" s="36"/>
      <c r="E306" s="36"/>
      <c r="F306" s="36"/>
      <c r="G306" s="36"/>
      <c r="H306" s="36"/>
      <c r="I306" s="36"/>
      <c r="J306" s="36"/>
      <c r="K306" s="39"/>
      <c r="L306" s="33"/>
    </row>
    <row r="307" spans="1:12" hidden="1" x14ac:dyDescent="0.2">
      <c r="A307" s="43"/>
      <c r="B307" s="25">
        <v>3</v>
      </c>
      <c r="C307" s="29" t="s">
        <v>10</v>
      </c>
      <c r="D307" s="36">
        <f t="shared" ref="D307:K308" si="155">D308</f>
        <v>3000</v>
      </c>
      <c r="E307" s="36">
        <f t="shared" si="155"/>
        <v>3000</v>
      </c>
      <c r="F307" s="36">
        <f t="shared" si="155"/>
        <v>3000</v>
      </c>
      <c r="G307" s="36">
        <f t="shared" si="155"/>
        <v>398.16842524387812</v>
      </c>
      <c r="H307" s="36">
        <f t="shared" si="155"/>
        <v>398.17</v>
      </c>
      <c r="I307" s="36">
        <f t="shared" si="155"/>
        <v>0</v>
      </c>
      <c r="J307" s="36">
        <f t="shared" si="155"/>
        <v>0</v>
      </c>
      <c r="K307" s="36">
        <f t="shared" si="155"/>
        <v>0</v>
      </c>
      <c r="L307" s="33"/>
    </row>
    <row r="308" spans="1:12" hidden="1" x14ac:dyDescent="0.2">
      <c r="A308" s="55"/>
      <c r="B308" s="25">
        <v>32</v>
      </c>
      <c r="C308" s="29" t="s">
        <v>28</v>
      </c>
      <c r="D308" s="36">
        <f t="shared" si="155"/>
        <v>3000</v>
      </c>
      <c r="E308" s="36">
        <f t="shared" si="155"/>
        <v>3000</v>
      </c>
      <c r="F308" s="36">
        <f t="shared" si="155"/>
        <v>3000</v>
      </c>
      <c r="G308" s="36">
        <f t="shared" si="155"/>
        <v>398.16842524387812</v>
      </c>
      <c r="H308" s="36">
        <f t="shared" si="155"/>
        <v>398.17</v>
      </c>
      <c r="I308" s="36">
        <f t="shared" si="155"/>
        <v>0</v>
      </c>
      <c r="J308" s="36">
        <f t="shared" si="155"/>
        <v>0</v>
      </c>
      <c r="K308" s="36">
        <f>J308</f>
        <v>0</v>
      </c>
      <c r="L308" s="33"/>
    </row>
    <row r="309" spans="1:12" hidden="1" x14ac:dyDescent="0.2">
      <c r="A309" s="55"/>
      <c r="B309" s="15">
        <v>329</v>
      </c>
      <c r="C309" s="16" t="s">
        <v>8</v>
      </c>
      <c r="D309" s="36">
        <v>3000</v>
      </c>
      <c r="E309" s="36">
        <v>3000</v>
      </c>
      <c r="F309" s="36">
        <v>3000</v>
      </c>
      <c r="G309" s="36">
        <f>F309/7.5345</f>
        <v>398.16842524387812</v>
      </c>
      <c r="H309" s="36">
        <v>398.17</v>
      </c>
      <c r="I309" s="36">
        <v>0</v>
      </c>
      <c r="J309" s="36">
        <v>0</v>
      </c>
      <c r="K309" s="39"/>
      <c r="L309" s="33"/>
    </row>
    <row r="310" spans="1:12" hidden="1" x14ac:dyDescent="0.2">
      <c r="A310" s="56" t="s">
        <v>116</v>
      </c>
      <c r="B310" s="112" t="s">
        <v>87</v>
      </c>
      <c r="C310" s="113"/>
      <c r="D310" s="36"/>
      <c r="E310" s="36"/>
      <c r="F310" s="36"/>
      <c r="G310" s="36"/>
      <c r="H310" s="36"/>
      <c r="I310" s="36"/>
      <c r="J310" s="36"/>
      <c r="K310" s="39"/>
      <c r="L310" s="33"/>
    </row>
    <row r="311" spans="1:12" hidden="1" x14ac:dyDescent="0.2">
      <c r="A311" s="55"/>
      <c r="B311" s="25">
        <v>3</v>
      </c>
      <c r="C311" s="29" t="s">
        <v>10</v>
      </c>
      <c r="D311" s="36">
        <f t="shared" ref="D311:J311" si="156">D312</f>
        <v>2800</v>
      </c>
      <c r="E311" s="36">
        <f t="shared" si="156"/>
        <v>2800</v>
      </c>
      <c r="F311" s="36">
        <f t="shared" si="156"/>
        <v>0</v>
      </c>
      <c r="G311" s="36">
        <f t="shared" si="156"/>
        <v>0</v>
      </c>
      <c r="H311" s="36">
        <f t="shared" si="156"/>
        <v>0</v>
      </c>
      <c r="I311" s="36">
        <f t="shared" si="156"/>
        <v>0</v>
      </c>
      <c r="J311" s="36">
        <f t="shared" si="156"/>
        <v>0</v>
      </c>
      <c r="K311" s="39"/>
      <c r="L311" s="33"/>
    </row>
    <row r="312" spans="1:12" hidden="1" x14ac:dyDescent="0.2">
      <c r="A312" s="55"/>
      <c r="B312" s="25">
        <v>32</v>
      </c>
      <c r="C312" s="29" t="s">
        <v>28</v>
      </c>
      <c r="D312" s="36">
        <f t="shared" ref="D312:I312" si="157">SUM(D313:D314)</f>
        <v>2800</v>
      </c>
      <c r="E312" s="36">
        <f t="shared" si="157"/>
        <v>2800</v>
      </c>
      <c r="F312" s="36">
        <f t="shared" si="157"/>
        <v>0</v>
      </c>
      <c r="G312" s="36">
        <f t="shared" si="157"/>
        <v>0</v>
      </c>
      <c r="H312" s="36">
        <f t="shared" si="157"/>
        <v>0</v>
      </c>
      <c r="I312" s="36">
        <f t="shared" si="157"/>
        <v>0</v>
      </c>
      <c r="J312" s="36">
        <f t="shared" ref="J312" si="158">SUM(J313:J314)</f>
        <v>0</v>
      </c>
      <c r="K312" s="39"/>
      <c r="L312" s="33"/>
    </row>
    <row r="313" spans="1:12" hidden="1" x14ac:dyDescent="0.2">
      <c r="A313" s="55"/>
      <c r="B313" s="25">
        <v>322</v>
      </c>
      <c r="C313" s="29" t="s">
        <v>12</v>
      </c>
      <c r="D313" s="36">
        <v>1050</v>
      </c>
      <c r="E313" s="36">
        <v>1050</v>
      </c>
      <c r="F313" s="36"/>
      <c r="G313" s="36">
        <f t="shared" ref="G313:J314" si="159">F313/7.5345</f>
        <v>0</v>
      </c>
      <c r="H313" s="36">
        <f t="shared" si="159"/>
        <v>0</v>
      </c>
      <c r="I313" s="36">
        <f t="shared" si="159"/>
        <v>0</v>
      </c>
      <c r="J313" s="36">
        <f t="shared" si="159"/>
        <v>0</v>
      </c>
      <c r="K313" s="39"/>
      <c r="L313" s="33"/>
    </row>
    <row r="314" spans="1:12" hidden="1" x14ac:dyDescent="0.2">
      <c r="A314" s="55"/>
      <c r="B314" s="22">
        <v>323</v>
      </c>
      <c r="C314" s="31" t="s">
        <v>22</v>
      </c>
      <c r="D314" s="36">
        <v>1750</v>
      </c>
      <c r="E314" s="36">
        <v>1750</v>
      </c>
      <c r="F314" s="36"/>
      <c r="G314" s="36">
        <f t="shared" si="159"/>
        <v>0</v>
      </c>
      <c r="H314" s="36">
        <f t="shared" si="159"/>
        <v>0</v>
      </c>
      <c r="I314" s="36">
        <f t="shared" si="159"/>
        <v>0</v>
      </c>
      <c r="J314" s="36">
        <f t="shared" si="159"/>
        <v>0</v>
      </c>
      <c r="K314" s="39"/>
      <c r="L314" s="33"/>
    </row>
    <row r="315" spans="1:12" hidden="1" x14ac:dyDescent="0.2">
      <c r="A315" s="55"/>
      <c r="B315" s="25">
        <v>4</v>
      </c>
      <c r="C315" s="18" t="s">
        <v>15</v>
      </c>
      <c r="D315" s="36">
        <f t="shared" ref="D315:J315" si="160">D316</f>
        <v>13200</v>
      </c>
      <c r="E315" s="36">
        <f t="shared" si="160"/>
        <v>13200</v>
      </c>
      <c r="F315" s="36">
        <f t="shared" si="160"/>
        <v>0</v>
      </c>
      <c r="G315" s="36">
        <f t="shared" si="160"/>
        <v>0</v>
      </c>
      <c r="H315" s="36">
        <f t="shared" si="160"/>
        <v>0</v>
      </c>
      <c r="I315" s="36">
        <f t="shared" si="160"/>
        <v>0</v>
      </c>
      <c r="J315" s="36">
        <f t="shared" si="160"/>
        <v>0</v>
      </c>
      <c r="K315" s="39"/>
      <c r="L315" s="33"/>
    </row>
    <row r="316" spans="1:12" hidden="1" x14ac:dyDescent="0.2">
      <c r="A316" s="55"/>
      <c r="B316" s="25">
        <v>42</v>
      </c>
      <c r="C316" s="58" t="s">
        <v>26</v>
      </c>
      <c r="D316" s="36">
        <f t="shared" ref="D316:I316" si="161">SUM(D317:D325)</f>
        <v>13200</v>
      </c>
      <c r="E316" s="36">
        <f t="shared" si="161"/>
        <v>13200</v>
      </c>
      <c r="F316" s="36">
        <f t="shared" si="161"/>
        <v>0</v>
      </c>
      <c r="G316" s="36">
        <f t="shared" si="161"/>
        <v>0</v>
      </c>
      <c r="H316" s="36">
        <f t="shared" si="161"/>
        <v>0</v>
      </c>
      <c r="I316" s="36">
        <f t="shared" si="161"/>
        <v>0</v>
      </c>
      <c r="J316" s="36"/>
      <c r="K316" s="39"/>
      <c r="L316" s="33"/>
    </row>
    <row r="317" spans="1:12" hidden="1" x14ac:dyDescent="0.2">
      <c r="A317" s="55"/>
      <c r="B317" s="25">
        <v>422</v>
      </c>
      <c r="C317" s="18" t="s">
        <v>27</v>
      </c>
      <c r="D317" s="36">
        <v>13200</v>
      </c>
      <c r="E317" s="36">
        <v>13200</v>
      </c>
      <c r="F317" s="36"/>
      <c r="G317" s="36">
        <f>F317/7.5345</f>
        <v>0</v>
      </c>
      <c r="H317" s="36">
        <f>G317/7.5345</f>
        <v>0</v>
      </c>
      <c r="I317" s="36">
        <f>H317/7.5345</f>
        <v>0</v>
      </c>
      <c r="J317" s="36">
        <f>I317/7.5345</f>
        <v>0</v>
      </c>
      <c r="K317" s="39"/>
      <c r="L317" s="33"/>
    </row>
    <row r="318" spans="1:12" x14ac:dyDescent="0.2">
      <c r="A318" s="55" t="s">
        <v>203</v>
      </c>
      <c r="B318" s="103" t="s">
        <v>227</v>
      </c>
      <c r="C318" s="104"/>
      <c r="D318" s="36"/>
      <c r="E318" s="36"/>
      <c r="F318" s="36"/>
      <c r="G318" s="36"/>
      <c r="H318" s="36"/>
      <c r="I318" s="36"/>
      <c r="J318" s="36"/>
      <c r="K318" s="39"/>
      <c r="L318" s="33"/>
    </row>
    <row r="319" spans="1:12" x14ac:dyDescent="0.2">
      <c r="A319" s="55">
        <v>58300</v>
      </c>
      <c r="B319" s="103" t="s">
        <v>228</v>
      </c>
      <c r="C319" s="104"/>
      <c r="D319" s="36"/>
      <c r="E319" s="36"/>
      <c r="F319" s="36"/>
      <c r="G319" s="36"/>
      <c r="H319" s="36"/>
      <c r="I319" s="36"/>
      <c r="K319" s="39"/>
      <c r="L319" s="33"/>
    </row>
    <row r="320" spans="1:12" x14ac:dyDescent="0.2">
      <c r="A320" s="55"/>
      <c r="B320" s="25">
        <v>3</v>
      </c>
      <c r="C320" s="29" t="s">
        <v>10</v>
      </c>
      <c r="D320" s="36"/>
      <c r="E320" s="36"/>
      <c r="F320" s="36"/>
      <c r="G320" s="36"/>
      <c r="H320" s="36"/>
      <c r="I320" s="36"/>
      <c r="J320" s="36">
        <f>J321</f>
        <v>242.6</v>
      </c>
      <c r="K320" s="39"/>
      <c r="L320" s="33"/>
    </row>
    <row r="321" spans="1:12" x14ac:dyDescent="0.2">
      <c r="A321" s="55"/>
      <c r="B321" s="25">
        <v>32</v>
      </c>
      <c r="C321" s="29" t="s">
        <v>28</v>
      </c>
      <c r="D321" s="36"/>
      <c r="E321" s="36"/>
      <c r="F321" s="36"/>
      <c r="G321" s="36"/>
      <c r="H321" s="36"/>
      <c r="I321" s="36"/>
      <c r="J321" s="36">
        <f>SUM(J322:J323)</f>
        <v>242.6</v>
      </c>
      <c r="K321" s="39"/>
      <c r="L321" s="33"/>
    </row>
    <row r="322" spans="1:12" x14ac:dyDescent="0.2">
      <c r="A322" s="55"/>
      <c r="B322" s="25">
        <v>321</v>
      </c>
      <c r="C322" s="18" t="s">
        <v>19</v>
      </c>
      <c r="D322" s="36"/>
      <c r="E322" s="36"/>
      <c r="F322" s="36"/>
      <c r="G322" s="36"/>
      <c r="H322" s="36"/>
      <c r="I322" s="36"/>
      <c r="J322" s="36">
        <v>42.6</v>
      </c>
      <c r="K322" s="39"/>
      <c r="L322" s="33"/>
    </row>
    <row r="323" spans="1:12" x14ac:dyDescent="0.2">
      <c r="A323" s="55"/>
      <c r="B323" s="22">
        <v>323</v>
      </c>
      <c r="C323" s="31" t="s">
        <v>22</v>
      </c>
      <c r="D323" s="36"/>
      <c r="E323" s="36"/>
      <c r="F323" s="36"/>
      <c r="G323" s="36"/>
      <c r="H323" s="36"/>
      <c r="I323" s="36"/>
      <c r="J323" s="36">
        <v>200</v>
      </c>
      <c r="K323" s="39"/>
      <c r="L323" s="33"/>
    </row>
    <row r="324" spans="1:12" x14ac:dyDescent="0.2">
      <c r="A324" s="55" t="s">
        <v>43</v>
      </c>
      <c r="B324" s="127" t="s">
        <v>226</v>
      </c>
      <c r="C324" s="128"/>
      <c r="D324" s="36"/>
      <c r="E324" s="36"/>
      <c r="F324" s="36"/>
      <c r="G324" s="36"/>
      <c r="H324" s="36"/>
      <c r="I324" s="36"/>
      <c r="J324" s="36"/>
      <c r="K324" s="39"/>
      <c r="L324" s="33"/>
    </row>
    <row r="325" spans="1:12" x14ac:dyDescent="0.2">
      <c r="A325" s="55">
        <v>55431</v>
      </c>
      <c r="B325" s="103" t="s">
        <v>140</v>
      </c>
      <c r="C325" s="104"/>
      <c r="D325" s="36"/>
      <c r="E325" s="36"/>
      <c r="F325" s="36"/>
      <c r="G325" s="36"/>
      <c r="H325" s="36"/>
      <c r="I325" s="36"/>
      <c r="J325" s="36"/>
      <c r="K325" s="39"/>
      <c r="L325" s="33"/>
    </row>
    <row r="326" spans="1:12" x14ac:dyDescent="0.2">
      <c r="A326" s="43"/>
      <c r="B326" s="25">
        <v>3</v>
      </c>
      <c r="C326" s="29" t="s">
        <v>10</v>
      </c>
      <c r="D326" s="36">
        <f t="shared" ref="D326:J326" si="162">D327</f>
        <v>3000</v>
      </c>
      <c r="E326" s="36">
        <f t="shared" si="162"/>
        <v>3000</v>
      </c>
      <c r="F326" s="36">
        <f t="shared" si="162"/>
        <v>3000</v>
      </c>
      <c r="G326" s="36">
        <f t="shared" si="162"/>
        <v>398.16842524387812</v>
      </c>
      <c r="H326" s="36">
        <f t="shared" si="162"/>
        <v>398.17</v>
      </c>
      <c r="I326" s="36">
        <f t="shared" si="162"/>
        <v>322.52</v>
      </c>
      <c r="J326" s="36">
        <f t="shared" si="162"/>
        <v>322.52</v>
      </c>
      <c r="K326" s="98">
        <f t="shared" ref="K326:K327" si="163">J326/I326</f>
        <v>1</v>
      </c>
      <c r="L326" s="33"/>
    </row>
    <row r="327" spans="1:12" x14ac:dyDescent="0.2">
      <c r="A327" s="55"/>
      <c r="B327" s="25">
        <v>32</v>
      </c>
      <c r="C327" s="29" t="s">
        <v>28</v>
      </c>
      <c r="D327" s="36">
        <f t="shared" ref="D327:I327" si="164">SUM(D328:D330)</f>
        <v>3000</v>
      </c>
      <c r="E327" s="36">
        <f t="shared" si="164"/>
        <v>3000</v>
      </c>
      <c r="F327" s="36">
        <f t="shared" si="164"/>
        <v>3000</v>
      </c>
      <c r="G327" s="36">
        <f t="shared" si="164"/>
        <v>398.16842524387812</v>
      </c>
      <c r="H327" s="36">
        <f t="shared" si="164"/>
        <v>398.17</v>
      </c>
      <c r="I327" s="36">
        <f t="shared" si="164"/>
        <v>322.52</v>
      </c>
      <c r="J327" s="36">
        <f t="shared" ref="J327" si="165">SUM(J328:J330)</f>
        <v>322.52</v>
      </c>
      <c r="K327" s="98">
        <f t="shared" si="163"/>
        <v>1</v>
      </c>
      <c r="L327" s="33"/>
    </row>
    <row r="328" spans="1:12" x14ac:dyDescent="0.2">
      <c r="A328" s="55"/>
      <c r="B328" s="25">
        <v>321</v>
      </c>
      <c r="C328" s="18" t="s">
        <v>19</v>
      </c>
      <c r="D328" s="36">
        <v>0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9"/>
      <c r="L328" s="33"/>
    </row>
    <row r="329" spans="1:12" x14ac:dyDescent="0.2">
      <c r="A329" s="55"/>
      <c r="B329" s="22">
        <v>323</v>
      </c>
      <c r="C329" s="31" t="s">
        <v>22</v>
      </c>
      <c r="D329" s="36">
        <v>0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9"/>
      <c r="L329" s="33"/>
    </row>
    <row r="330" spans="1:12" x14ac:dyDescent="0.2">
      <c r="A330" s="55"/>
      <c r="B330" s="15">
        <v>329</v>
      </c>
      <c r="C330" s="16" t="s">
        <v>8</v>
      </c>
      <c r="D330" s="36">
        <v>3000</v>
      </c>
      <c r="E330" s="36">
        <v>3000</v>
      </c>
      <c r="F330" s="36">
        <v>3000</v>
      </c>
      <c r="G330" s="36">
        <f>F330/7.5345</f>
        <v>398.16842524387812</v>
      </c>
      <c r="H330" s="36">
        <v>398.17</v>
      </c>
      <c r="I330" s="36">
        <v>322.52</v>
      </c>
      <c r="J330" s="36">
        <v>322.52</v>
      </c>
      <c r="K330" s="98">
        <f t="shared" ref="K330" si="166">J330/I330</f>
        <v>1</v>
      </c>
      <c r="L330" s="33"/>
    </row>
    <row r="331" spans="1:12" ht="12.75" hidden="1" customHeight="1" x14ac:dyDescent="0.2">
      <c r="A331" s="55" t="s">
        <v>80</v>
      </c>
      <c r="B331" s="105" t="s">
        <v>147</v>
      </c>
      <c r="C331" s="106"/>
      <c r="D331" s="36"/>
      <c r="E331" s="36"/>
      <c r="F331" s="36"/>
      <c r="G331" s="36"/>
      <c r="H331" s="71"/>
      <c r="I331" s="71"/>
      <c r="J331" s="71"/>
      <c r="K331" s="36"/>
    </row>
    <row r="332" spans="1:12" ht="12.75" hidden="1" customHeight="1" x14ac:dyDescent="0.2">
      <c r="A332" s="55">
        <v>63000</v>
      </c>
      <c r="B332" s="105" t="s">
        <v>148</v>
      </c>
      <c r="C332" s="106"/>
      <c r="D332" s="36"/>
      <c r="E332" s="36"/>
      <c r="F332" s="36"/>
      <c r="G332" s="36"/>
      <c r="H332" s="71"/>
      <c r="I332" s="71"/>
      <c r="J332" s="71"/>
      <c r="K332" s="36"/>
    </row>
    <row r="333" spans="1:12" ht="12.75" hidden="1" customHeight="1" x14ac:dyDescent="0.2">
      <c r="A333" s="43"/>
      <c r="B333" s="25">
        <v>3</v>
      </c>
      <c r="C333" s="29" t="s">
        <v>10</v>
      </c>
      <c r="D333" s="36" t="e">
        <f t="shared" ref="D333:J333" si="167">D334</f>
        <v>#REF!</v>
      </c>
      <c r="E333" s="36" t="e">
        <f t="shared" si="167"/>
        <v>#REF!</v>
      </c>
      <c r="F333" s="36">
        <f t="shared" si="167"/>
        <v>3000</v>
      </c>
      <c r="G333" s="36">
        <f t="shared" si="167"/>
        <v>398.16842524387812</v>
      </c>
      <c r="H333" s="71">
        <f t="shared" si="167"/>
        <v>0</v>
      </c>
      <c r="I333" s="71">
        <f t="shared" si="167"/>
        <v>0</v>
      </c>
      <c r="J333" s="71">
        <f t="shared" si="167"/>
        <v>0</v>
      </c>
      <c r="K333" s="36">
        <f>J333</f>
        <v>0</v>
      </c>
    </row>
    <row r="334" spans="1:12" ht="12.75" hidden="1" customHeight="1" x14ac:dyDescent="0.2">
      <c r="A334" s="55"/>
      <c r="B334" s="25">
        <v>32</v>
      </c>
      <c r="C334" s="29" t="s">
        <v>28</v>
      </c>
      <c r="D334" s="36" t="e">
        <f>D335+#REF!</f>
        <v>#REF!</v>
      </c>
      <c r="E334" s="36" t="e">
        <f>E335+#REF!</f>
        <v>#REF!</v>
      </c>
      <c r="F334" s="36">
        <f>F335</f>
        <v>3000</v>
      </c>
      <c r="G334" s="36">
        <f>G335</f>
        <v>398.16842524387812</v>
      </c>
      <c r="H334" s="71">
        <f>H335</f>
        <v>0</v>
      </c>
      <c r="I334" s="71">
        <f>I335</f>
        <v>0</v>
      </c>
      <c r="J334" s="71">
        <f>J335</f>
        <v>0</v>
      </c>
      <c r="K334" s="36">
        <f>J334</f>
        <v>0</v>
      </c>
    </row>
    <row r="335" spans="1:12" ht="12.75" hidden="1" customHeight="1" x14ac:dyDescent="0.2">
      <c r="A335" s="55"/>
      <c r="B335" s="25">
        <v>322</v>
      </c>
      <c r="C335" s="29" t="s">
        <v>12</v>
      </c>
      <c r="D335" s="36">
        <v>3000</v>
      </c>
      <c r="E335" s="36">
        <v>3000</v>
      </c>
      <c r="F335" s="36">
        <v>3000</v>
      </c>
      <c r="G335" s="36">
        <f>F335/7.5345</f>
        <v>398.16842524387812</v>
      </c>
      <c r="H335" s="71">
        <v>0</v>
      </c>
      <c r="I335" s="71">
        <v>0</v>
      </c>
      <c r="J335" s="71">
        <v>0</v>
      </c>
      <c r="K335" s="36"/>
    </row>
    <row r="336" spans="1:12" ht="12.75" customHeight="1" x14ac:dyDescent="0.2">
      <c r="A336" s="55" t="s">
        <v>77</v>
      </c>
      <c r="B336" s="105" t="s">
        <v>149</v>
      </c>
      <c r="C336" s="106"/>
      <c r="D336" s="36"/>
      <c r="E336" s="36"/>
      <c r="F336" s="36"/>
      <c r="G336" s="36"/>
      <c r="H336" s="71"/>
      <c r="I336" s="71"/>
      <c r="J336" s="71"/>
      <c r="K336" s="36"/>
    </row>
    <row r="337" spans="1:12" ht="12.75" customHeight="1" x14ac:dyDescent="0.2">
      <c r="A337" s="55">
        <v>53060</v>
      </c>
      <c r="B337" s="105" t="s">
        <v>150</v>
      </c>
      <c r="C337" s="106"/>
      <c r="D337" s="36"/>
      <c r="E337" s="36"/>
      <c r="F337" s="36"/>
      <c r="G337" s="36"/>
      <c r="H337" s="71"/>
      <c r="I337" s="71"/>
      <c r="J337" s="71"/>
      <c r="K337" s="36"/>
    </row>
    <row r="338" spans="1:12" ht="12.75" customHeight="1" x14ac:dyDescent="0.2">
      <c r="A338" s="43"/>
      <c r="B338" s="25">
        <v>3</v>
      </c>
      <c r="C338" s="29" t="s">
        <v>10</v>
      </c>
      <c r="D338" s="36">
        <f t="shared" ref="D338:J339" si="168">D339</f>
        <v>10000</v>
      </c>
      <c r="E338" s="36">
        <f t="shared" si="168"/>
        <v>10000</v>
      </c>
      <c r="F338" s="36">
        <f t="shared" si="168"/>
        <v>10000</v>
      </c>
      <c r="G338" s="36">
        <f t="shared" si="168"/>
        <v>1327.2280841462605</v>
      </c>
      <c r="H338" s="36">
        <f t="shared" si="168"/>
        <v>1327.23</v>
      </c>
      <c r="I338" s="36">
        <f t="shared" si="168"/>
        <v>1327.23</v>
      </c>
      <c r="J338" s="36">
        <f t="shared" si="168"/>
        <v>1198.29</v>
      </c>
      <c r="K338" s="98">
        <f t="shared" ref="K338:K340" si="169">J338/I338</f>
        <v>0.90285029723559596</v>
      </c>
    </row>
    <row r="339" spans="1:12" ht="12.75" customHeight="1" x14ac:dyDescent="0.2">
      <c r="A339" s="55"/>
      <c r="B339" s="25">
        <v>32</v>
      </c>
      <c r="C339" s="29" t="s">
        <v>28</v>
      </c>
      <c r="D339" s="36">
        <f t="shared" si="168"/>
        <v>10000</v>
      </c>
      <c r="E339" s="36">
        <f t="shared" si="168"/>
        <v>10000</v>
      </c>
      <c r="F339" s="36">
        <f t="shared" si="168"/>
        <v>10000</v>
      </c>
      <c r="G339" s="36">
        <f t="shared" si="168"/>
        <v>1327.2280841462605</v>
      </c>
      <c r="H339" s="36">
        <f t="shared" si="168"/>
        <v>1327.23</v>
      </c>
      <c r="I339" s="36">
        <f t="shared" si="168"/>
        <v>1327.23</v>
      </c>
      <c r="J339" s="36">
        <f t="shared" si="168"/>
        <v>1198.29</v>
      </c>
      <c r="K339" s="98">
        <f t="shared" si="169"/>
        <v>0.90285029723559596</v>
      </c>
    </row>
    <row r="340" spans="1:12" ht="12.75" customHeight="1" x14ac:dyDescent="0.2">
      <c r="A340" s="55"/>
      <c r="B340" s="25">
        <v>322</v>
      </c>
      <c r="C340" s="29" t="s">
        <v>12</v>
      </c>
      <c r="D340" s="36">
        <v>10000</v>
      </c>
      <c r="E340" s="36">
        <v>10000</v>
      </c>
      <c r="F340" s="36">
        <v>10000</v>
      </c>
      <c r="G340" s="36">
        <f>F340/7.5345</f>
        <v>1327.2280841462605</v>
      </c>
      <c r="H340" s="36">
        <v>1327.23</v>
      </c>
      <c r="I340" s="36">
        <v>1327.23</v>
      </c>
      <c r="J340" s="36">
        <v>1198.29</v>
      </c>
      <c r="K340" s="98">
        <f t="shared" si="169"/>
        <v>0.90285029723559596</v>
      </c>
    </row>
    <row r="341" spans="1:12" hidden="1" x14ac:dyDescent="0.2">
      <c r="A341" s="55"/>
      <c r="B341" s="15"/>
      <c r="C341" s="16"/>
      <c r="D341" s="36"/>
      <c r="E341" s="36"/>
      <c r="F341" s="36"/>
      <c r="G341" s="36"/>
      <c r="H341" s="71"/>
      <c r="I341" s="71"/>
      <c r="J341" s="71"/>
      <c r="K341" s="36"/>
      <c r="L341" s="34"/>
    </row>
    <row r="342" spans="1:12" ht="12.75" hidden="1" customHeight="1" x14ac:dyDescent="0.2">
      <c r="A342" s="55">
        <v>58300</v>
      </c>
      <c r="B342" s="105" t="s">
        <v>82</v>
      </c>
      <c r="C342" s="106"/>
      <c r="D342" s="36"/>
      <c r="E342" s="36"/>
      <c r="F342" s="36"/>
      <c r="G342" s="36"/>
      <c r="H342" s="71"/>
      <c r="I342" s="71"/>
      <c r="J342" s="71"/>
      <c r="K342" s="36"/>
    </row>
    <row r="343" spans="1:12" ht="12.75" hidden="1" customHeight="1" x14ac:dyDescent="0.2">
      <c r="A343" s="55" t="s">
        <v>65</v>
      </c>
      <c r="B343" s="105" t="s">
        <v>164</v>
      </c>
      <c r="C343" s="106"/>
      <c r="D343" s="36"/>
      <c r="E343" s="36"/>
      <c r="F343" s="36"/>
      <c r="G343" s="36"/>
      <c r="H343" s="71"/>
      <c r="I343" s="71"/>
      <c r="J343" s="71"/>
      <c r="K343" s="36"/>
    </row>
    <row r="344" spans="1:12" ht="12.75" hidden="1" customHeight="1" x14ac:dyDescent="0.2">
      <c r="A344" s="55"/>
      <c r="B344" s="25">
        <v>3</v>
      </c>
      <c r="C344" s="29" t="s">
        <v>10</v>
      </c>
      <c r="D344" s="36">
        <f t="shared" ref="D344:K344" si="170">D345+D349</f>
        <v>0</v>
      </c>
      <c r="E344" s="36">
        <f t="shared" si="170"/>
        <v>0</v>
      </c>
      <c r="F344" s="36">
        <f t="shared" si="170"/>
        <v>0</v>
      </c>
      <c r="G344" s="36">
        <f t="shared" si="170"/>
        <v>0</v>
      </c>
      <c r="H344" s="71">
        <f t="shared" si="170"/>
        <v>0</v>
      </c>
      <c r="I344" s="71">
        <f t="shared" si="170"/>
        <v>0</v>
      </c>
      <c r="J344" s="71">
        <f t="shared" ref="J344" si="171">J345+J349</f>
        <v>0</v>
      </c>
      <c r="K344" s="36">
        <f t="shared" si="170"/>
        <v>0</v>
      </c>
    </row>
    <row r="345" spans="1:12" ht="12.75" hidden="1" customHeight="1" x14ac:dyDescent="0.2">
      <c r="A345" s="55"/>
      <c r="B345" s="4">
        <v>31</v>
      </c>
      <c r="C345" s="4" t="s">
        <v>17</v>
      </c>
      <c r="D345" s="36">
        <f t="shared" ref="D345:I345" si="172">SUM(D346:D348)</f>
        <v>0</v>
      </c>
      <c r="E345" s="36">
        <f t="shared" si="172"/>
        <v>0</v>
      </c>
      <c r="F345" s="36">
        <f t="shared" si="172"/>
        <v>0</v>
      </c>
      <c r="G345" s="36">
        <f t="shared" si="172"/>
        <v>0</v>
      </c>
      <c r="H345" s="71">
        <f t="shared" si="172"/>
        <v>0</v>
      </c>
      <c r="I345" s="71">
        <f t="shared" si="172"/>
        <v>0</v>
      </c>
      <c r="J345" s="71">
        <f t="shared" ref="J345" si="173">SUM(J346:J348)</f>
        <v>0</v>
      </c>
      <c r="K345" s="36">
        <f>J345</f>
        <v>0</v>
      </c>
    </row>
    <row r="346" spans="1:12" ht="12.75" hidden="1" customHeight="1" x14ac:dyDescent="0.2">
      <c r="A346" s="55"/>
      <c r="B346" s="25">
        <v>311</v>
      </c>
      <c r="C346" s="18" t="s">
        <v>9</v>
      </c>
      <c r="D346" s="36">
        <v>0</v>
      </c>
      <c r="E346" s="36">
        <v>0</v>
      </c>
      <c r="F346" s="36">
        <v>0</v>
      </c>
      <c r="G346" s="36">
        <v>0</v>
      </c>
      <c r="H346" s="71">
        <v>0</v>
      </c>
      <c r="I346" s="71">
        <v>0</v>
      </c>
      <c r="J346" s="71">
        <v>0</v>
      </c>
      <c r="K346" s="36"/>
    </row>
    <row r="347" spans="1:12" ht="12.75" hidden="1" customHeight="1" x14ac:dyDescent="0.2">
      <c r="A347" s="55"/>
      <c r="B347" s="25">
        <v>312</v>
      </c>
      <c r="C347" s="18" t="s">
        <v>74</v>
      </c>
      <c r="D347" s="36">
        <v>0</v>
      </c>
      <c r="E347" s="36">
        <v>0</v>
      </c>
      <c r="F347" s="36">
        <v>0</v>
      </c>
      <c r="G347" s="36">
        <v>0</v>
      </c>
      <c r="H347" s="71">
        <v>0</v>
      </c>
      <c r="I347" s="71">
        <v>0</v>
      </c>
      <c r="J347" s="71">
        <v>0</v>
      </c>
      <c r="K347" s="36"/>
    </row>
    <row r="348" spans="1:12" ht="12.75" hidden="1" customHeight="1" x14ac:dyDescent="0.2">
      <c r="A348" s="55"/>
      <c r="B348" s="25">
        <v>313</v>
      </c>
      <c r="C348" s="18" t="s">
        <v>18</v>
      </c>
      <c r="D348" s="36">
        <v>0</v>
      </c>
      <c r="E348" s="36">
        <v>0</v>
      </c>
      <c r="F348" s="36">
        <v>0</v>
      </c>
      <c r="G348" s="36">
        <v>0</v>
      </c>
      <c r="H348" s="71">
        <v>0</v>
      </c>
      <c r="I348" s="71">
        <v>0</v>
      </c>
      <c r="J348" s="71">
        <v>0</v>
      </c>
      <c r="K348" s="36"/>
    </row>
    <row r="349" spans="1:12" ht="12.75" hidden="1" customHeight="1" x14ac:dyDescent="0.2">
      <c r="A349" s="55"/>
      <c r="B349" s="25">
        <v>32</v>
      </c>
      <c r="C349" s="18" t="s">
        <v>11</v>
      </c>
      <c r="D349" s="36">
        <f t="shared" ref="D349:J349" si="174">D350</f>
        <v>0</v>
      </c>
      <c r="E349" s="36">
        <f t="shared" si="174"/>
        <v>0</v>
      </c>
      <c r="F349" s="36">
        <f t="shared" si="174"/>
        <v>0</v>
      </c>
      <c r="G349" s="36">
        <f t="shared" si="174"/>
        <v>0</v>
      </c>
      <c r="H349" s="71">
        <f t="shared" si="174"/>
        <v>0</v>
      </c>
      <c r="I349" s="71">
        <f t="shared" si="174"/>
        <v>0</v>
      </c>
      <c r="J349" s="71">
        <f t="shared" si="174"/>
        <v>0</v>
      </c>
      <c r="K349" s="36">
        <f>J349</f>
        <v>0</v>
      </c>
    </row>
    <row r="350" spans="1:12" ht="12.75" hidden="1" customHeight="1" x14ac:dyDescent="0.2">
      <c r="A350" s="55"/>
      <c r="B350" s="25">
        <v>321</v>
      </c>
      <c r="C350" s="18" t="s">
        <v>19</v>
      </c>
      <c r="D350" s="36">
        <v>0</v>
      </c>
      <c r="E350" s="36">
        <v>0</v>
      </c>
      <c r="F350" s="36">
        <v>0</v>
      </c>
      <c r="G350" s="36">
        <v>0</v>
      </c>
      <c r="H350" s="71">
        <v>0</v>
      </c>
      <c r="I350" s="71">
        <v>0</v>
      </c>
      <c r="J350" s="71">
        <v>0</v>
      </c>
      <c r="K350" s="36"/>
    </row>
    <row r="351" spans="1:12" ht="12.75" hidden="1" customHeight="1" x14ac:dyDescent="0.2">
      <c r="A351" s="55"/>
      <c r="B351" s="22"/>
      <c r="C351" s="31"/>
      <c r="D351" s="36"/>
      <c r="E351" s="36"/>
      <c r="F351" s="36"/>
      <c r="G351" s="36"/>
      <c r="H351" s="71"/>
      <c r="I351" s="71"/>
      <c r="J351" s="71"/>
      <c r="K351" s="36"/>
    </row>
    <row r="352" spans="1:12" ht="12.75" hidden="1" customHeight="1" x14ac:dyDescent="0.2">
      <c r="A352" s="55">
        <v>58300</v>
      </c>
      <c r="B352" s="105" t="s">
        <v>78</v>
      </c>
      <c r="C352" s="106"/>
      <c r="D352" s="36"/>
      <c r="E352" s="36"/>
      <c r="F352" s="36"/>
      <c r="G352" s="36"/>
      <c r="H352" s="71"/>
      <c r="I352" s="71"/>
      <c r="J352" s="71"/>
      <c r="K352" s="36"/>
    </row>
    <row r="353" spans="1:11" ht="12.75" hidden="1" customHeight="1" x14ac:dyDescent="0.2">
      <c r="A353" s="55" t="s">
        <v>65</v>
      </c>
      <c r="B353" s="105" t="s">
        <v>164</v>
      </c>
      <c r="C353" s="106"/>
      <c r="D353" s="36"/>
      <c r="E353" s="36"/>
      <c r="F353" s="36"/>
      <c r="G353" s="36"/>
      <c r="H353" s="71"/>
      <c r="I353" s="71"/>
      <c r="J353" s="71"/>
      <c r="K353" s="36"/>
    </row>
    <row r="354" spans="1:11" ht="12.75" hidden="1" customHeight="1" x14ac:dyDescent="0.2">
      <c r="A354" s="55"/>
      <c r="B354" s="25">
        <v>3</v>
      </c>
      <c r="C354" s="29" t="s">
        <v>10</v>
      </c>
      <c r="D354" s="36">
        <f t="shared" ref="D354:I354" si="175">D355+D153</f>
        <v>0</v>
      </c>
      <c r="E354" s="36">
        <f t="shared" si="175"/>
        <v>0</v>
      </c>
      <c r="F354" s="36">
        <f t="shared" si="175"/>
        <v>0</v>
      </c>
      <c r="G354" s="36">
        <f t="shared" si="175"/>
        <v>0</v>
      </c>
      <c r="H354" s="71">
        <f t="shared" si="175"/>
        <v>0</v>
      </c>
      <c r="I354" s="71">
        <f t="shared" si="175"/>
        <v>0</v>
      </c>
      <c r="J354" s="71">
        <f t="shared" ref="J354" si="176">J355+J153</f>
        <v>0</v>
      </c>
      <c r="K354" s="36"/>
    </row>
    <row r="355" spans="1:11" ht="12.75" hidden="1" customHeight="1" x14ac:dyDescent="0.2">
      <c r="A355" s="55"/>
      <c r="B355" s="25">
        <v>32</v>
      </c>
      <c r="C355" s="18" t="s">
        <v>11</v>
      </c>
      <c r="D355" s="36">
        <f t="shared" ref="D355:I355" si="177">D356+D152</f>
        <v>0</v>
      </c>
      <c r="E355" s="36">
        <f t="shared" si="177"/>
        <v>0</v>
      </c>
      <c r="F355" s="36">
        <f t="shared" si="177"/>
        <v>0</v>
      </c>
      <c r="G355" s="36">
        <f t="shared" si="177"/>
        <v>0</v>
      </c>
      <c r="H355" s="71">
        <f t="shared" si="177"/>
        <v>0</v>
      </c>
      <c r="I355" s="71">
        <f t="shared" si="177"/>
        <v>0</v>
      </c>
      <c r="J355" s="71">
        <f t="shared" ref="J355" si="178">J356+J152</f>
        <v>0</v>
      </c>
      <c r="K355" s="36">
        <f>J355</f>
        <v>0</v>
      </c>
    </row>
    <row r="356" spans="1:11" ht="12.75" hidden="1" customHeight="1" x14ac:dyDescent="0.2">
      <c r="A356" s="55"/>
      <c r="B356" s="22">
        <v>323</v>
      </c>
      <c r="C356" s="31" t="s">
        <v>22</v>
      </c>
      <c r="D356" s="36">
        <v>0</v>
      </c>
      <c r="E356" s="36">
        <v>0</v>
      </c>
      <c r="F356" s="36">
        <v>0</v>
      </c>
      <c r="G356" s="36">
        <v>0</v>
      </c>
      <c r="H356" s="71">
        <v>0</v>
      </c>
      <c r="I356" s="71">
        <v>0</v>
      </c>
      <c r="J356" s="71">
        <v>0</v>
      </c>
      <c r="K356" s="36"/>
    </row>
    <row r="357" spans="1:11" ht="12.75" hidden="1" customHeight="1" x14ac:dyDescent="0.2">
      <c r="A357" s="55">
        <v>58300</v>
      </c>
      <c r="B357" s="105" t="s">
        <v>78</v>
      </c>
      <c r="C357" s="106"/>
      <c r="D357" s="36"/>
      <c r="E357" s="36"/>
      <c r="F357" s="36"/>
      <c r="G357" s="36"/>
      <c r="H357" s="71"/>
      <c r="I357" s="71"/>
      <c r="J357" s="71"/>
      <c r="K357" s="36"/>
    </row>
    <row r="358" spans="1:11" ht="12.75" hidden="1" customHeight="1" x14ac:dyDescent="0.2">
      <c r="A358" s="55" t="s">
        <v>83</v>
      </c>
      <c r="B358" s="105" t="s">
        <v>165</v>
      </c>
      <c r="C358" s="106"/>
      <c r="D358" s="36"/>
      <c r="E358" s="36"/>
      <c r="F358" s="36"/>
      <c r="G358" s="36"/>
      <c r="H358" s="71"/>
      <c r="I358" s="71"/>
      <c r="J358" s="71"/>
      <c r="K358" s="36"/>
    </row>
    <row r="359" spans="1:11" ht="12.75" hidden="1" customHeight="1" x14ac:dyDescent="0.2">
      <c r="A359" s="55"/>
      <c r="B359" s="25">
        <v>3</v>
      </c>
      <c r="C359" s="29" t="s">
        <v>10</v>
      </c>
      <c r="D359" s="36">
        <f t="shared" ref="D359:J360" si="179">D360</f>
        <v>0</v>
      </c>
      <c r="E359" s="36">
        <f t="shared" si="179"/>
        <v>0</v>
      </c>
      <c r="F359" s="36">
        <f t="shared" si="179"/>
        <v>0</v>
      </c>
      <c r="G359" s="36">
        <f t="shared" si="179"/>
        <v>0</v>
      </c>
      <c r="H359" s="71">
        <f t="shared" si="179"/>
        <v>0</v>
      </c>
      <c r="I359" s="71">
        <f t="shared" si="179"/>
        <v>0</v>
      </c>
      <c r="J359" s="71">
        <f t="shared" si="179"/>
        <v>0</v>
      </c>
      <c r="K359" s="36"/>
    </row>
    <row r="360" spans="1:11" ht="12.75" hidden="1" customHeight="1" x14ac:dyDescent="0.2">
      <c r="A360" s="55"/>
      <c r="B360" s="25">
        <v>32</v>
      </c>
      <c r="C360" s="18" t="s">
        <v>11</v>
      </c>
      <c r="D360" s="36">
        <f t="shared" si="179"/>
        <v>0</v>
      </c>
      <c r="E360" s="36">
        <f t="shared" si="179"/>
        <v>0</v>
      </c>
      <c r="F360" s="36">
        <f t="shared" si="179"/>
        <v>0</v>
      </c>
      <c r="G360" s="36">
        <f t="shared" si="179"/>
        <v>0</v>
      </c>
      <c r="H360" s="71">
        <f t="shared" si="179"/>
        <v>0</v>
      </c>
      <c r="I360" s="71">
        <f t="shared" si="179"/>
        <v>0</v>
      </c>
      <c r="J360" s="71">
        <f t="shared" si="179"/>
        <v>0</v>
      </c>
      <c r="K360" s="36"/>
    </row>
    <row r="361" spans="1:11" ht="12.75" hidden="1" customHeight="1" x14ac:dyDescent="0.2">
      <c r="A361" s="55"/>
      <c r="B361" s="22">
        <v>323</v>
      </c>
      <c r="C361" s="31" t="s">
        <v>22</v>
      </c>
      <c r="D361" s="36">
        <v>0</v>
      </c>
      <c r="E361" s="36">
        <v>0</v>
      </c>
      <c r="F361" s="36">
        <v>0</v>
      </c>
      <c r="G361" s="36">
        <v>0</v>
      </c>
      <c r="H361" s="71">
        <v>0</v>
      </c>
      <c r="I361" s="71">
        <v>0</v>
      </c>
      <c r="J361" s="71">
        <v>0</v>
      </c>
      <c r="K361" s="36"/>
    </row>
    <row r="362" spans="1:11" ht="12.75" hidden="1" customHeight="1" x14ac:dyDescent="0.2">
      <c r="A362" s="55"/>
      <c r="B362" s="22"/>
      <c r="C362" s="31"/>
      <c r="D362" s="36"/>
      <c r="E362" s="36"/>
      <c r="F362" s="36"/>
      <c r="G362" s="36"/>
      <c r="H362" s="71"/>
      <c r="I362" s="71"/>
      <c r="J362" s="71"/>
      <c r="K362" s="36"/>
    </row>
    <row r="363" spans="1:11" ht="12.75" hidden="1" customHeight="1" x14ac:dyDescent="0.2">
      <c r="A363" s="55">
        <v>48006</v>
      </c>
      <c r="B363" s="105" t="s">
        <v>84</v>
      </c>
      <c r="C363" s="106"/>
      <c r="D363" s="36"/>
      <c r="E363" s="36"/>
      <c r="F363" s="36"/>
      <c r="G363" s="36"/>
      <c r="H363" s="71"/>
      <c r="I363" s="71"/>
      <c r="J363" s="71"/>
      <c r="K363" s="36"/>
    </row>
    <row r="364" spans="1:11" ht="12.75" hidden="1" customHeight="1" x14ac:dyDescent="0.2">
      <c r="A364" s="55" t="s">
        <v>79</v>
      </c>
      <c r="B364" s="105" t="s">
        <v>166</v>
      </c>
      <c r="C364" s="106"/>
      <c r="D364" s="36"/>
      <c r="E364" s="36"/>
      <c r="F364" s="36"/>
      <c r="G364" s="36"/>
      <c r="H364" s="71"/>
      <c r="I364" s="71"/>
      <c r="J364" s="71"/>
      <c r="K364" s="36"/>
    </row>
    <row r="365" spans="1:11" ht="12.75" hidden="1" customHeight="1" x14ac:dyDescent="0.2">
      <c r="A365" s="55"/>
      <c r="B365" s="25">
        <v>4</v>
      </c>
      <c r="C365" s="18" t="s">
        <v>15</v>
      </c>
      <c r="D365" s="36">
        <f t="shared" ref="D365:J366" si="180">D366</f>
        <v>0</v>
      </c>
      <c r="E365" s="36">
        <f t="shared" si="180"/>
        <v>0</v>
      </c>
      <c r="F365" s="36">
        <f t="shared" si="180"/>
        <v>0</v>
      </c>
      <c r="G365" s="36">
        <f t="shared" si="180"/>
        <v>0</v>
      </c>
      <c r="H365" s="71">
        <f t="shared" si="180"/>
        <v>0</v>
      </c>
      <c r="I365" s="71">
        <f t="shared" si="180"/>
        <v>0</v>
      </c>
      <c r="J365" s="71">
        <f t="shared" si="180"/>
        <v>0</v>
      </c>
      <c r="K365" s="36"/>
    </row>
    <row r="366" spans="1:11" ht="12.75" hidden="1" customHeight="1" x14ac:dyDescent="0.2">
      <c r="A366" s="55"/>
      <c r="B366" s="25">
        <v>42</v>
      </c>
      <c r="C366" s="58" t="s">
        <v>26</v>
      </c>
      <c r="D366" s="36">
        <f t="shared" si="180"/>
        <v>0</v>
      </c>
      <c r="E366" s="36">
        <f t="shared" si="180"/>
        <v>0</v>
      </c>
      <c r="F366" s="36">
        <f t="shared" si="180"/>
        <v>0</v>
      </c>
      <c r="G366" s="36">
        <f t="shared" si="180"/>
        <v>0</v>
      </c>
      <c r="H366" s="71">
        <f t="shared" si="180"/>
        <v>0</v>
      </c>
      <c r="I366" s="71">
        <f t="shared" si="180"/>
        <v>0</v>
      </c>
      <c r="J366" s="71">
        <f t="shared" si="180"/>
        <v>0</v>
      </c>
      <c r="K366" s="36"/>
    </row>
    <row r="367" spans="1:11" ht="12.75" hidden="1" customHeight="1" x14ac:dyDescent="0.2">
      <c r="A367" s="55"/>
      <c r="B367" s="25">
        <v>422</v>
      </c>
      <c r="C367" s="18" t="s">
        <v>27</v>
      </c>
      <c r="D367" s="36">
        <v>0</v>
      </c>
      <c r="E367" s="36">
        <v>0</v>
      </c>
      <c r="F367" s="36">
        <v>0</v>
      </c>
      <c r="G367" s="36">
        <v>0</v>
      </c>
      <c r="H367" s="71">
        <v>0</v>
      </c>
      <c r="I367" s="71">
        <v>0</v>
      </c>
      <c r="J367" s="71">
        <v>0</v>
      </c>
      <c r="K367" s="36"/>
    </row>
    <row r="368" spans="1:11" ht="12.75" hidden="1" customHeight="1" x14ac:dyDescent="0.2">
      <c r="A368" s="55"/>
      <c r="B368" s="22"/>
      <c r="C368" s="31"/>
      <c r="D368" s="36"/>
      <c r="E368" s="36"/>
      <c r="F368" s="36"/>
      <c r="G368" s="36"/>
      <c r="H368" s="71"/>
      <c r="I368" s="71"/>
      <c r="J368" s="71"/>
      <c r="K368" s="36"/>
    </row>
    <row r="369" spans="1:11" ht="12.75" hidden="1" customHeight="1" x14ac:dyDescent="0.2">
      <c r="A369" s="55">
        <v>58300</v>
      </c>
      <c r="B369" s="105" t="s">
        <v>78</v>
      </c>
      <c r="C369" s="106"/>
      <c r="D369" s="36"/>
      <c r="E369" s="36"/>
      <c r="F369" s="36"/>
      <c r="G369" s="36"/>
      <c r="H369" s="71"/>
      <c r="I369" s="71"/>
      <c r="J369" s="71"/>
      <c r="K369" s="36"/>
    </row>
    <row r="370" spans="1:11" ht="12.75" hidden="1" customHeight="1" x14ac:dyDescent="0.2">
      <c r="A370" s="55" t="s">
        <v>79</v>
      </c>
      <c r="B370" s="105" t="s">
        <v>166</v>
      </c>
      <c r="C370" s="106"/>
      <c r="D370" s="36"/>
      <c r="E370" s="36"/>
      <c r="F370" s="36"/>
      <c r="G370" s="36"/>
      <c r="H370" s="71"/>
      <c r="I370" s="71"/>
      <c r="J370" s="71"/>
      <c r="K370" s="36"/>
    </row>
    <row r="371" spans="1:11" ht="12.75" hidden="1" customHeight="1" x14ac:dyDescent="0.2">
      <c r="A371" s="55"/>
      <c r="B371" s="25">
        <v>4</v>
      </c>
      <c r="C371" s="18" t="s">
        <v>15</v>
      </c>
      <c r="D371" s="36">
        <f t="shared" ref="D371:J372" si="181">D372</f>
        <v>0</v>
      </c>
      <c r="E371" s="36">
        <f t="shared" si="181"/>
        <v>0</v>
      </c>
      <c r="F371" s="36">
        <f t="shared" si="181"/>
        <v>0</v>
      </c>
      <c r="G371" s="36">
        <f t="shared" si="181"/>
        <v>0</v>
      </c>
      <c r="H371" s="71">
        <f t="shared" si="181"/>
        <v>0</v>
      </c>
      <c r="I371" s="71">
        <f t="shared" si="181"/>
        <v>0</v>
      </c>
      <c r="J371" s="71">
        <f t="shared" si="181"/>
        <v>0</v>
      </c>
      <c r="K371" s="36"/>
    </row>
    <row r="372" spans="1:11" ht="12.75" hidden="1" customHeight="1" x14ac:dyDescent="0.2">
      <c r="A372" s="55"/>
      <c r="B372" s="25">
        <v>42</v>
      </c>
      <c r="C372" s="58" t="s">
        <v>26</v>
      </c>
      <c r="D372" s="36">
        <f t="shared" si="181"/>
        <v>0</v>
      </c>
      <c r="E372" s="36">
        <f t="shared" si="181"/>
        <v>0</v>
      </c>
      <c r="F372" s="36">
        <f t="shared" si="181"/>
        <v>0</v>
      </c>
      <c r="G372" s="36">
        <f t="shared" si="181"/>
        <v>0</v>
      </c>
      <c r="H372" s="71">
        <f t="shared" si="181"/>
        <v>0</v>
      </c>
      <c r="I372" s="71">
        <f t="shared" si="181"/>
        <v>0</v>
      </c>
      <c r="J372" s="71">
        <f t="shared" si="181"/>
        <v>0</v>
      </c>
      <c r="K372" s="36"/>
    </row>
    <row r="373" spans="1:11" ht="12.75" hidden="1" customHeight="1" x14ac:dyDescent="0.2">
      <c r="A373" s="55"/>
      <c r="B373" s="25">
        <v>422</v>
      </c>
      <c r="C373" s="18" t="s">
        <v>27</v>
      </c>
      <c r="D373" s="36">
        <v>0</v>
      </c>
      <c r="E373" s="36">
        <v>0</v>
      </c>
      <c r="F373" s="36">
        <v>0</v>
      </c>
      <c r="G373" s="36">
        <v>0</v>
      </c>
      <c r="H373" s="71">
        <v>0</v>
      </c>
      <c r="I373" s="71">
        <v>0</v>
      </c>
      <c r="J373" s="71">
        <v>0</v>
      </c>
      <c r="K373" s="36"/>
    </row>
    <row r="374" spans="1:11" ht="12.75" customHeight="1" x14ac:dyDescent="0.2">
      <c r="A374" s="55"/>
      <c r="B374" s="22"/>
      <c r="C374" s="31"/>
      <c r="D374" s="36"/>
      <c r="E374" s="36"/>
      <c r="F374" s="36"/>
      <c r="G374" s="36"/>
      <c r="H374" s="71"/>
      <c r="I374" s="71"/>
      <c r="J374" s="71"/>
      <c r="K374" s="36"/>
    </row>
    <row r="375" spans="1:11" s="5" customFormat="1" ht="12.75" customHeight="1" x14ac:dyDescent="0.2">
      <c r="A375" s="54">
        <v>2302</v>
      </c>
      <c r="B375" s="123" t="s">
        <v>137</v>
      </c>
      <c r="C375" s="124"/>
      <c r="D375" s="11"/>
      <c r="E375" s="11"/>
      <c r="F375" s="11"/>
      <c r="G375" s="11"/>
      <c r="H375" s="69"/>
      <c r="I375" s="69"/>
      <c r="J375" s="69"/>
      <c r="K375" s="11"/>
    </row>
    <row r="376" spans="1:11" ht="12.75" hidden="1" customHeight="1" x14ac:dyDescent="0.2">
      <c r="A376" s="55">
        <v>53082</v>
      </c>
      <c r="B376" s="105" t="s">
        <v>90</v>
      </c>
      <c r="C376" s="106"/>
      <c r="D376" s="36"/>
      <c r="E376" s="36"/>
      <c r="F376" s="36"/>
      <c r="G376" s="36"/>
      <c r="H376" s="71"/>
      <c r="I376" s="71"/>
      <c r="J376" s="71"/>
      <c r="K376" s="36"/>
    </row>
    <row r="377" spans="1:11" ht="12.75" hidden="1" customHeight="1" x14ac:dyDescent="0.2">
      <c r="A377" s="55" t="s">
        <v>101</v>
      </c>
      <c r="B377" s="105" t="s">
        <v>167</v>
      </c>
      <c r="C377" s="106"/>
      <c r="D377" s="36"/>
      <c r="E377" s="36"/>
      <c r="F377" s="36"/>
      <c r="G377" s="36"/>
      <c r="H377" s="71"/>
      <c r="I377" s="71"/>
      <c r="J377" s="71"/>
      <c r="K377" s="36"/>
    </row>
    <row r="378" spans="1:11" ht="12.75" hidden="1" customHeight="1" x14ac:dyDescent="0.2">
      <c r="A378" s="55"/>
      <c r="B378" s="25">
        <v>3</v>
      </c>
      <c r="C378" s="29" t="s">
        <v>10</v>
      </c>
      <c r="D378" s="36">
        <f t="shared" ref="D378:J378" si="182">D379</f>
        <v>4401</v>
      </c>
      <c r="E378" s="36">
        <f t="shared" si="182"/>
        <v>4401</v>
      </c>
      <c r="F378" s="36">
        <f t="shared" si="182"/>
        <v>0</v>
      </c>
      <c r="G378" s="36">
        <f t="shared" si="182"/>
        <v>0</v>
      </c>
      <c r="H378" s="71">
        <f t="shared" si="182"/>
        <v>0</v>
      </c>
      <c r="I378" s="71">
        <f t="shared" si="182"/>
        <v>0</v>
      </c>
      <c r="J378" s="71">
        <f t="shared" si="182"/>
        <v>0</v>
      </c>
      <c r="K378" s="36"/>
    </row>
    <row r="379" spans="1:11" ht="12.75" hidden="1" customHeight="1" x14ac:dyDescent="0.2">
      <c r="A379" s="55"/>
      <c r="B379" s="25">
        <v>32</v>
      </c>
      <c r="C379" s="29" t="s">
        <v>28</v>
      </c>
      <c r="D379" s="36">
        <f t="shared" ref="D379:I379" si="183">D380+D381</f>
        <v>4401</v>
      </c>
      <c r="E379" s="36">
        <f t="shared" si="183"/>
        <v>4401</v>
      </c>
      <c r="F379" s="36">
        <f t="shared" si="183"/>
        <v>0</v>
      </c>
      <c r="G379" s="36">
        <f t="shared" si="183"/>
        <v>0</v>
      </c>
      <c r="H379" s="71">
        <f t="shared" si="183"/>
        <v>0</v>
      </c>
      <c r="I379" s="71">
        <f t="shared" si="183"/>
        <v>0</v>
      </c>
      <c r="J379" s="71">
        <f t="shared" ref="J379" si="184">J380+J381</f>
        <v>0</v>
      </c>
      <c r="K379" s="36"/>
    </row>
    <row r="380" spans="1:11" ht="12.75" hidden="1" customHeight="1" x14ac:dyDescent="0.2">
      <c r="A380" s="55"/>
      <c r="B380" s="25">
        <v>322</v>
      </c>
      <c r="C380" s="29" t="s">
        <v>12</v>
      </c>
      <c r="D380" s="36">
        <v>3401</v>
      </c>
      <c r="E380" s="36">
        <v>3401</v>
      </c>
      <c r="F380" s="36"/>
      <c r="G380" s="36">
        <f t="shared" ref="G380:J381" si="185">F380/7.5345</f>
        <v>0</v>
      </c>
      <c r="H380" s="71">
        <f t="shared" si="185"/>
        <v>0</v>
      </c>
      <c r="I380" s="71">
        <f t="shared" si="185"/>
        <v>0</v>
      </c>
      <c r="J380" s="71">
        <f t="shared" si="185"/>
        <v>0</v>
      </c>
      <c r="K380" s="36"/>
    </row>
    <row r="381" spans="1:11" ht="12.75" hidden="1" customHeight="1" x14ac:dyDescent="0.2">
      <c r="A381" s="55"/>
      <c r="B381" s="15">
        <v>329</v>
      </c>
      <c r="C381" s="16" t="s">
        <v>8</v>
      </c>
      <c r="D381" s="36">
        <v>1000</v>
      </c>
      <c r="E381" s="36">
        <v>1000</v>
      </c>
      <c r="F381" s="36"/>
      <c r="G381" s="36">
        <f t="shared" si="185"/>
        <v>0</v>
      </c>
      <c r="H381" s="71">
        <f t="shared" si="185"/>
        <v>0</v>
      </c>
      <c r="I381" s="71">
        <f t="shared" si="185"/>
        <v>0</v>
      </c>
      <c r="J381" s="71">
        <f t="shared" si="185"/>
        <v>0</v>
      </c>
      <c r="K381" s="36"/>
    </row>
    <row r="382" spans="1:11" ht="12.75" hidden="1" customHeight="1" x14ac:dyDescent="0.2">
      <c r="A382" s="55"/>
      <c r="B382" s="25">
        <v>4</v>
      </c>
      <c r="C382" s="18" t="s">
        <v>15</v>
      </c>
      <c r="D382" s="36">
        <f t="shared" ref="D382:J382" si="186">D383</f>
        <v>10599</v>
      </c>
      <c r="E382" s="36">
        <f t="shared" si="186"/>
        <v>10599</v>
      </c>
      <c r="F382" s="36">
        <f t="shared" si="186"/>
        <v>0</v>
      </c>
      <c r="G382" s="36">
        <f t="shared" si="186"/>
        <v>0</v>
      </c>
      <c r="H382" s="71">
        <f t="shared" si="186"/>
        <v>0</v>
      </c>
      <c r="I382" s="71">
        <f t="shared" si="186"/>
        <v>0</v>
      </c>
      <c r="J382" s="71">
        <f t="shared" si="186"/>
        <v>0</v>
      </c>
      <c r="K382" s="36"/>
    </row>
    <row r="383" spans="1:11" ht="12.75" hidden="1" customHeight="1" x14ac:dyDescent="0.2">
      <c r="A383" s="55"/>
      <c r="B383" s="25">
        <v>42</v>
      </c>
      <c r="C383" s="58" t="s">
        <v>26</v>
      </c>
      <c r="D383" s="36">
        <f t="shared" ref="D383:I383" si="187">D384+D385</f>
        <v>10599</v>
      </c>
      <c r="E383" s="36">
        <f t="shared" si="187"/>
        <v>10599</v>
      </c>
      <c r="F383" s="36">
        <f t="shared" si="187"/>
        <v>0</v>
      </c>
      <c r="G383" s="36">
        <f t="shared" si="187"/>
        <v>0</v>
      </c>
      <c r="H383" s="71">
        <f t="shared" si="187"/>
        <v>0</v>
      </c>
      <c r="I383" s="71">
        <f t="shared" si="187"/>
        <v>0</v>
      </c>
      <c r="J383" s="71">
        <f t="shared" ref="J383" si="188">J384+J385</f>
        <v>0</v>
      </c>
      <c r="K383" s="36"/>
    </row>
    <row r="384" spans="1:11" ht="12.75" hidden="1" customHeight="1" x14ac:dyDescent="0.2">
      <c r="A384" s="55"/>
      <c r="B384" s="25">
        <v>422</v>
      </c>
      <c r="C384" s="18" t="s">
        <v>27</v>
      </c>
      <c r="D384" s="36">
        <v>10599</v>
      </c>
      <c r="E384" s="36">
        <v>10599</v>
      </c>
      <c r="F384" s="36"/>
      <c r="G384" s="36">
        <f>F384/7.5345</f>
        <v>0</v>
      </c>
      <c r="H384" s="71">
        <f>G384/7.5345</f>
        <v>0</v>
      </c>
      <c r="I384" s="71">
        <f>H384/7.5345</f>
        <v>0</v>
      </c>
      <c r="J384" s="71">
        <f>I384/7.5345</f>
        <v>0</v>
      </c>
      <c r="K384" s="36"/>
    </row>
    <row r="385" spans="1:11" ht="12.75" hidden="1" customHeight="1" x14ac:dyDescent="0.2">
      <c r="A385" s="55"/>
      <c r="B385" s="22"/>
      <c r="C385" s="31"/>
      <c r="D385" s="36"/>
      <c r="E385" s="36"/>
      <c r="F385" s="36"/>
      <c r="G385" s="36"/>
      <c r="H385" s="71"/>
      <c r="I385" s="71"/>
      <c r="J385" s="71"/>
      <c r="K385" s="36"/>
    </row>
    <row r="386" spans="1:11" ht="12.75" customHeight="1" x14ac:dyDescent="0.2">
      <c r="A386" s="55" t="s">
        <v>105</v>
      </c>
      <c r="B386" s="105" t="s">
        <v>154</v>
      </c>
      <c r="C386" s="106"/>
      <c r="D386" s="36"/>
      <c r="E386" s="36"/>
      <c r="F386" s="36"/>
      <c r="G386" s="36"/>
      <c r="H386" s="71"/>
      <c r="I386" s="71"/>
      <c r="J386" s="71"/>
      <c r="K386" s="36"/>
    </row>
    <row r="387" spans="1:11" ht="12.75" customHeight="1" x14ac:dyDescent="0.2">
      <c r="A387" s="55">
        <v>11001</v>
      </c>
      <c r="B387" s="105" t="s">
        <v>123</v>
      </c>
      <c r="C387" s="106"/>
      <c r="D387" s="36"/>
      <c r="E387" s="36"/>
      <c r="F387" s="36"/>
      <c r="G387" s="36"/>
      <c r="H387" s="71"/>
      <c r="I387" s="71"/>
      <c r="J387" s="71"/>
      <c r="K387" s="36"/>
    </row>
    <row r="388" spans="1:11" ht="12.75" customHeight="1" x14ac:dyDescent="0.2">
      <c r="A388" s="43"/>
      <c r="B388" s="25">
        <v>3</v>
      </c>
      <c r="C388" s="29" t="s">
        <v>10</v>
      </c>
      <c r="D388" s="36"/>
      <c r="E388" s="36">
        <f t="shared" ref="E388:G388" si="189">E389</f>
        <v>5400</v>
      </c>
      <c r="F388" s="36">
        <f t="shared" si="189"/>
        <v>16003.279999999999</v>
      </c>
      <c r="G388" s="36">
        <f t="shared" si="189"/>
        <v>2124.0002654456166</v>
      </c>
      <c r="H388" s="36">
        <f>H392</f>
        <v>2124</v>
      </c>
      <c r="I388" s="36">
        <f>I392</f>
        <v>1168.2</v>
      </c>
      <c r="J388" s="36">
        <f>J392</f>
        <v>769.87</v>
      </c>
      <c r="K388" s="98">
        <f t="shared" ref="K388" si="190">J388/I388</f>
        <v>0.65902242766649544</v>
      </c>
    </row>
    <row r="389" spans="1:11" ht="12.75" customHeight="1" x14ac:dyDescent="0.2">
      <c r="A389" s="55"/>
      <c r="B389" s="4">
        <v>31</v>
      </c>
      <c r="C389" s="4" t="s">
        <v>17</v>
      </c>
      <c r="D389" s="36"/>
      <c r="E389" s="36">
        <f t="shared" ref="E389:J389" si="191">SUM(E390:E391)</f>
        <v>5400</v>
      </c>
      <c r="F389" s="36">
        <f t="shared" si="191"/>
        <v>16003.279999999999</v>
      </c>
      <c r="G389" s="36">
        <f t="shared" si="191"/>
        <v>2124.0002654456166</v>
      </c>
      <c r="H389" s="36">
        <f t="shared" si="191"/>
        <v>0</v>
      </c>
      <c r="I389" s="36">
        <f t="shared" si="191"/>
        <v>0</v>
      </c>
      <c r="J389" s="36">
        <f t="shared" si="191"/>
        <v>0</v>
      </c>
      <c r="K389" s="36"/>
    </row>
    <row r="390" spans="1:11" ht="12.75" customHeight="1" x14ac:dyDescent="0.2">
      <c r="A390" s="55"/>
      <c r="B390" s="25">
        <v>311</v>
      </c>
      <c r="C390" s="18" t="s">
        <v>9</v>
      </c>
      <c r="D390" s="36"/>
      <c r="E390" s="36">
        <v>4635.1899999999996</v>
      </c>
      <c r="F390" s="36">
        <v>13736.72</v>
      </c>
      <c r="G390" s="36">
        <f>F390/7.5345</f>
        <v>1823.1760568053619</v>
      </c>
      <c r="H390" s="36"/>
      <c r="I390" s="36"/>
      <c r="J390" s="36"/>
      <c r="K390" s="36"/>
    </row>
    <row r="391" spans="1:11" ht="12.75" customHeight="1" x14ac:dyDescent="0.2">
      <c r="A391" s="55"/>
      <c r="B391" s="25">
        <v>313</v>
      </c>
      <c r="C391" s="18" t="s">
        <v>18</v>
      </c>
      <c r="D391" s="36"/>
      <c r="E391" s="36">
        <v>764.81</v>
      </c>
      <c r="F391" s="36">
        <v>2266.56</v>
      </c>
      <c r="G391" s="36">
        <f>F391/7.5345</f>
        <v>300.82420864025482</v>
      </c>
      <c r="H391" s="36"/>
      <c r="I391" s="36"/>
      <c r="J391" s="36"/>
      <c r="K391" s="36"/>
    </row>
    <row r="392" spans="1:11" ht="12.75" customHeight="1" x14ac:dyDescent="0.2">
      <c r="A392" s="55"/>
      <c r="B392" s="25">
        <v>32</v>
      </c>
      <c r="C392" s="29" t="s">
        <v>28</v>
      </c>
      <c r="D392" s="36"/>
      <c r="E392" s="36"/>
      <c r="F392" s="36"/>
      <c r="G392" s="36"/>
      <c r="H392" s="36">
        <v>2124</v>
      </c>
      <c r="I392" s="36">
        <v>1168.2</v>
      </c>
      <c r="J392" s="36">
        <v>769.87</v>
      </c>
      <c r="K392" s="98">
        <f t="shared" ref="K392" si="192">J392/I392</f>
        <v>0.65902242766649544</v>
      </c>
    </row>
    <row r="393" spans="1:11" ht="12.75" customHeight="1" x14ac:dyDescent="0.2">
      <c r="A393" s="55" t="s">
        <v>183</v>
      </c>
      <c r="B393" s="105" t="s">
        <v>182</v>
      </c>
      <c r="C393" s="106"/>
      <c r="D393" s="36"/>
      <c r="E393" s="36"/>
      <c r="F393" s="36"/>
      <c r="G393" s="36"/>
      <c r="H393" s="36"/>
      <c r="I393" s="36"/>
      <c r="J393" s="36"/>
      <c r="K393" s="36"/>
    </row>
    <row r="394" spans="1:11" ht="12.75" customHeight="1" x14ac:dyDescent="0.2">
      <c r="A394" s="56" t="s">
        <v>116</v>
      </c>
      <c r="B394" s="112" t="s">
        <v>134</v>
      </c>
      <c r="C394" s="113"/>
      <c r="D394" s="36"/>
      <c r="E394" s="36"/>
      <c r="F394" s="36"/>
      <c r="G394" s="36"/>
      <c r="H394" s="36"/>
      <c r="I394" s="36"/>
      <c r="J394" s="36"/>
      <c r="K394" s="36"/>
    </row>
    <row r="395" spans="1:11" ht="12.75" customHeight="1" x14ac:dyDescent="0.2">
      <c r="A395" s="55"/>
      <c r="B395" s="25">
        <v>3</v>
      </c>
      <c r="C395" s="29" t="s">
        <v>10</v>
      </c>
      <c r="D395" s="36"/>
      <c r="E395" s="36"/>
      <c r="F395" s="36"/>
      <c r="G395" s="36"/>
      <c r="H395" s="36">
        <f t="shared" ref="H395" si="193">H396</f>
        <v>27000</v>
      </c>
      <c r="I395" s="36">
        <f>I396</f>
        <v>27000</v>
      </c>
      <c r="J395" s="36">
        <f>J396</f>
        <v>26327.35</v>
      </c>
      <c r="K395" s="98">
        <f t="shared" ref="K395:K396" si="194">J395/I395</f>
        <v>0.97508703703703703</v>
      </c>
    </row>
    <row r="396" spans="1:11" ht="12.75" customHeight="1" x14ac:dyDescent="0.2">
      <c r="A396" s="55"/>
      <c r="B396" s="25">
        <v>32</v>
      </c>
      <c r="C396" s="29" t="s">
        <v>28</v>
      </c>
      <c r="D396" s="36"/>
      <c r="E396" s="36"/>
      <c r="F396" s="36"/>
      <c r="G396" s="36"/>
      <c r="H396" s="36">
        <f>H397</f>
        <v>27000</v>
      </c>
      <c r="I396" s="36">
        <f>I397</f>
        <v>27000</v>
      </c>
      <c r="J396" s="36">
        <f>J397</f>
        <v>26327.35</v>
      </c>
      <c r="K396" s="98">
        <f t="shared" si="194"/>
        <v>0.97508703703703703</v>
      </c>
    </row>
    <row r="397" spans="1:11" ht="12.75" customHeight="1" x14ac:dyDescent="0.2">
      <c r="A397" s="55"/>
      <c r="B397" s="25">
        <v>322</v>
      </c>
      <c r="C397" s="29" t="s">
        <v>12</v>
      </c>
      <c r="D397" s="36"/>
      <c r="E397" s="36"/>
      <c r="F397" s="36"/>
      <c r="G397" s="36"/>
      <c r="H397" s="36">
        <v>27000</v>
      </c>
      <c r="I397" s="36">
        <v>27000</v>
      </c>
      <c r="J397" s="36">
        <v>26327.35</v>
      </c>
      <c r="K397" s="36"/>
    </row>
    <row r="398" spans="1:11" ht="12.75" customHeight="1" x14ac:dyDescent="0.2">
      <c r="A398" s="55" t="s">
        <v>184</v>
      </c>
      <c r="B398" s="105" t="s">
        <v>185</v>
      </c>
      <c r="C398" s="106"/>
      <c r="D398" s="36"/>
      <c r="E398" s="36"/>
      <c r="F398" s="36"/>
      <c r="G398" s="36"/>
      <c r="H398" s="36"/>
      <c r="I398" s="36"/>
      <c r="J398" s="36"/>
      <c r="K398" s="36"/>
    </row>
    <row r="399" spans="1:11" ht="12.75" customHeight="1" x14ac:dyDescent="0.2">
      <c r="A399" s="56" t="s">
        <v>116</v>
      </c>
      <c r="B399" s="112" t="s">
        <v>134</v>
      </c>
      <c r="C399" s="113"/>
      <c r="D399" s="36"/>
      <c r="E399" s="36"/>
      <c r="F399" s="36"/>
      <c r="G399" s="36"/>
      <c r="H399" s="36"/>
      <c r="I399" s="36"/>
      <c r="J399" s="36"/>
      <c r="K399" s="36"/>
    </row>
    <row r="400" spans="1:11" ht="12.75" customHeight="1" x14ac:dyDescent="0.2">
      <c r="A400" s="55"/>
      <c r="B400" s="25">
        <v>3</v>
      </c>
      <c r="C400" s="29" t="s">
        <v>10</v>
      </c>
      <c r="D400" s="36"/>
      <c r="E400" s="36"/>
      <c r="F400" s="36"/>
      <c r="G400" s="36"/>
      <c r="H400" s="36">
        <f t="shared" ref="H400:J400" si="195">H401</f>
        <v>298.82</v>
      </c>
      <c r="I400" s="36">
        <f t="shared" si="195"/>
        <v>298.82</v>
      </c>
      <c r="J400" s="36">
        <f t="shared" si="195"/>
        <v>298.82</v>
      </c>
      <c r="K400" s="98">
        <f t="shared" ref="K400:K402" si="196">J400/I400</f>
        <v>1</v>
      </c>
    </row>
    <row r="401" spans="1:11" ht="12.75" customHeight="1" x14ac:dyDescent="0.2">
      <c r="A401" s="55"/>
      <c r="B401" s="25">
        <v>38</v>
      </c>
      <c r="C401" s="29" t="s">
        <v>186</v>
      </c>
      <c r="D401" s="36"/>
      <c r="E401" s="36"/>
      <c r="F401" s="36"/>
      <c r="G401" s="36"/>
      <c r="H401" s="36">
        <f>H402</f>
        <v>298.82</v>
      </c>
      <c r="I401" s="36">
        <f>I402</f>
        <v>298.82</v>
      </c>
      <c r="J401" s="36">
        <f>J402</f>
        <v>298.82</v>
      </c>
      <c r="K401" s="98">
        <f t="shared" si="196"/>
        <v>1</v>
      </c>
    </row>
    <row r="402" spans="1:11" ht="12.75" customHeight="1" x14ac:dyDescent="0.2">
      <c r="A402" s="55"/>
      <c r="B402" s="25">
        <v>381</v>
      </c>
      <c r="C402" s="29" t="s">
        <v>187</v>
      </c>
      <c r="D402" s="36"/>
      <c r="E402" s="36"/>
      <c r="F402" s="36"/>
      <c r="G402" s="36"/>
      <c r="H402" s="36">
        <v>298.82</v>
      </c>
      <c r="I402" s="36">
        <v>298.82</v>
      </c>
      <c r="J402" s="36">
        <v>298.82</v>
      </c>
      <c r="K402" s="98">
        <f t="shared" si="196"/>
        <v>1</v>
      </c>
    </row>
    <row r="403" spans="1:11" ht="12.75" customHeight="1" x14ac:dyDescent="0.2">
      <c r="A403" s="55"/>
      <c r="B403" s="22"/>
      <c r="C403" s="28"/>
      <c r="D403" s="36"/>
      <c r="E403" s="36"/>
      <c r="F403" s="36"/>
      <c r="G403" s="36"/>
      <c r="H403" s="71"/>
      <c r="I403" s="71"/>
      <c r="J403" s="71"/>
      <c r="K403" s="36"/>
    </row>
    <row r="404" spans="1:11" ht="12.75" hidden="1" customHeight="1" x14ac:dyDescent="0.2">
      <c r="A404" s="55" t="s">
        <v>88</v>
      </c>
      <c r="B404" s="105" t="s">
        <v>168</v>
      </c>
      <c r="C404" s="106"/>
      <c r="D404" s="36"/>
      <c r="E404" s="36"/>
      <c r="F404" s="36"/>
      <c r="G404" s="36"/>
      <c r="H404" s="71"/>
      <c r="I404" s="71"/>
      <c r="J404" s="71"/>
      <c r="K404" s="36"/>
    </row>
    <row r="405" spans="1:11" ht="12.75" hidden="1" customHeight="1" x14ac:dyDescent="0.2">
      <c r="A405" s="55"/>
      <c r="B405" s="25">
        <v>3</v>
      </c>
      <c r="C405" s="29" t="s">
        <v>10</v>
      </c>
      <c r="D405" s="36">
        <f t="shared" ref="D405:J406" si="197">D406</f>
        <v>0</v>
      </c>
      <c r="E405" s="36">
        <f t="shared" si="197"/>
        <v>0</v>
      </c>
      <c r="F405" s="36">
        <f t="shared" si="197"/>
        <v>0</v>
      </c>
      <c r="G405" s="36">
        <f t="shared" si="197"/>
        <v>0</v>
      </c>
      <c r="H405" s="71">
        <f t="shared" si="197"/>
        <v>0</v>
      </c>
      <c r="I405" s="71">
        <f t="shared" si="197"/>
        <v>0</v>
      </c>
      <c r="J405" s="71">
        <f t="shared" si="197"/>
        <v>0</v>
      </c>
      <c r="K405" s="36">
        <f>J405</f>
        <v>0</v>
      </c>
    </row>
    <row r="406" spans="1:11" ht="12.75" hidden="1" customHeight="1" x14ac:dyDescent="0.2">
      <c r="A406" s="55"/>
      <c r="B406" s="15">
        <v>37</v>
      </c>
      <c r="C406" s="29" t="s">
        <v>66</v>
      </c>
      <c r="D406" s="36">
        <f t="shared" si="197"/>
        <v>0</v>
      </c>
      <c r="E406" s="36">
        <f t="shared" si="197"/>
        <v>0</v>
      </c>
      <c r="F406" s="36">
        <f t="shared" si="197"/>
        <v>0</v>
      </c>
      <c r="G406" s="36">
        <f t="shared" si="197"/>
        <v>0</v>
      </c>
      <c r="H406" s="71">
        <f t="shared" si="197"/>
        <v>0</v>
      </c>
      <c r="I406" s="71">
        <f t="shared" si="197"/>
        <v>0</v>
      </c>
      <c r="J406" s="71">
        <f t="shared" si="197"/>
        <v>0</v>
      </c>
      <c r="K406" s="36">
        <f>J406</f>
        <v>0</v>
      </c>
    </row>
    <row r="407" spans="1:11" ht="12.75" hidden="1" customHeight="1" x14ac:dyDescent="0.2">
      <c r="A407" s="55"/>
      <c r="B407" s="15">
        <v>372</v>
      </c>
      <c r="C407" s="29" t="s">
        <v>24</v>
      </c>
      <c r="D407" s="36">
        <v>0</v>
      </c>
      <c r="E407" s="36">
        <v>0</v>
      </c>
      <c r="F407" s="36">
        <v>0</v>
      </c>
      <c r="G407" s="36">
        <v>0</v>
      </c>
      <c r="H407" s="71">
        <v>0</v>
      </c>
      <c r="I407" s="71">
        <v>0</v>
      </c>
      <c r="J407" s="71">
        <v>0</v>
      </c>
      <c r="K407" s="36"/>
    </row>
    <row r="408" spans="1:11" ht="12.75" hidden="1" customHeight="1" x14ac:dyDescent="0.2">
      <c r="A408" s="55"/>
      <c r="B408" s="15"/>
      <c r="C408" s="31"/>
      <c r="D408" s="36"/>
      <c r="E408" s="36"/>
      <c r="F408" s="36"/>
      <c r="G408" s="36"/>
      <c r="H408" s="71"/>
      <c r="I408" s="71"/>
      <c r="J408" s="71"/>
      <c r="K408" s="36"/>
    </row>
    <row r="409" spans="1:11" s="5" customFormat="1" ht="12.75" customHeight="1" x14ac:dyDescent="0.2">
      <c r="A409" s="54">
        <v>2401</v>
      </c>
      <c r="B409" s="101" t="s">
        <v>155</v>
      </c>
      <c r="C409" s="102"/>
      <c r="D409" s="11"/>
      <c r="E409" s="11"/>
      <c r="F409" s="11"/>
      <c r="G409" s="11"/>
      <c r="H409" s="69"/>
      <c r="I409" s="69"/>
      <c r="J409" s="69"/>
      <c r="K409" s="11"/>
    </row>
    <row r="410" spans="1:11" ht="12.75" customHeight="1" x14ac:dyDescent="0.2">
      <c r="A410" s="55" t="s">
        <v>153</v>
      </c>
      <c r="B410" s="103" t="s">
        <v>156</v>
      </c>
      <c r="C410" s="104"/>
      <c r="D410" s="36"/>
      <c r="E410" s="36"/>
      <c r="F410" s="36"/>
      <c r="G410" s="36"/>
      <c r="H410" s="71"/>
      <c r="I410" s="71"/>
      <c r="J410" s="71"/>
      <c r="K410" s="36"/>
    </row>
    <row r="411" spans="1:11" ht="12.75" customHeight="1" x14ac:dyDescent="0.2">
      <c r="A411" s="55">
        <v>48005</v>
      </c>
      <c r="B411" s="105" t="s">
        <v>131</v>
      </c>
      <c r="C411" s="106"/>
      <c r="D411" s="36"/>
      <c r="E411" s="36"/>
      <c r="F411" s="36"/>
      <c r="G411" s="36"/>
      <c r="H411" s="71"/>
      <c r="I411" s="71"/>
      <c r="J411" s="71"/>
      <c r="K411" s="36"/>
    </row>
    <row r="412" spans="1:11" ht="12.75" customHeight="1" x14ac:dyDescent="0.2">
      <c r="A412" s="43"/>
      <c r="B412" s="25">
        <v>3</v>
      </c>
      <c r="C412" s="29" t="s">
        <v>10</v>
      </c>
      <c r="D412" s="36">
        <f t="shared" ref="D412:J413" si="198">D413</f>
        <v>0</v>
      </c>
      <c r="E412" s="36">
        <f t="shared" si="198"/>
        <v>40000</v>
      </c>
      <c r="F412" s="36">
        <f t="shared" si="198"/>
        <v>602760</v>
      </c>
      <c r="G412" s="36">
        <f t="shared" si="198"/>
        <v>80000</v>
      </c>
      <c r="H412" s="36">
        <f t="shared" si="198"/>
        <v>82412.5</v>
      </c>
      <c r="I412" s="36">
        <f t="shared" si="198"/>
        <v>86061.119999999995</v>
      </c>
      <c r="J412" s="36">
        <f t="shared" si="198"/>
        <v>86061.119999999995</v>
      </c>
      <c r="K412" s="98">
        <f t="shared" ref="K412:K414" si="199">J412/I412</f>
        <v>1</v>
      </c>
    </row>
    <row r="413" spans="1:11" ht="12.75" customHeight="1" x14ac:dyDescent="0.2">
      <c r="A413" s="55"/>
      <c r="B413" s="25">
        <v>32</v>
      </c>
      <c r="C413" s="18" t="s">
        <v>11</v>
      </c>
      <c r="D413" s="36">
        <f t="shared" si="198"/>
        <v>0</v>
      </c>
      <c r="E413" s="36">
        <f t="shared" si="198"/>
        <v>40000</v>
      </c>
      <c r="F413" s="36">
        <f t="shared" si="198"/>
        <v>602760</v>
      </c>
      <c r="G413" s="36">
        <f t="shared" si="198"/>
        <v>80000</v>
      </c>
      <c r="H413" s="36">
        <f t="shared" si="198"/>
        <v>82412.5</v>
      </c>
      <c r="I413" s="36">
        <f t="shared" si="198"/>
        <v>86061.119999999995</v>
      </c>
      <c r="J413" s="36">
        <f t="shared" si="198"/>
        <v>86061.119999999995</v>
      </c>
      <c r="K413" s="98">
        <f t="shared" si="199"/>
        <v>1</v>
      </c>
    </row>
    <row r="414" spans="1:11" ht="12.75" customHeight="1" x14ac:dyDescent="0.2">
      <c r="A414" s="55"/>
      <c r="B414" s="22">
        <v>323</v>
      </c>
      <c r="C414" s="31" t="s">
        <v>22</v>
      </c>
      <c r="D414" s="36">
        <v>0</v>
      </c>
      <c r="E414" s="36">
        <v>40000</v>
      </c>
      <c r="F414" s="36">
        <v>602760</v>
      </c>
      <c r="G414" s="36">
        <f>F414/7.5345</f>
        <v>80000</v>
      </c>
      <c r="H414" s="36">
        <v>82412.5</v>
      </c>
      <c r="I414" s="36">
        <v>86061.119999999995</v>
      </c>
      <c r="J414" s="36">
        <v>86061.119999999995</v>
      </c>
      <c r="K414" s="98">
        <f t="shared" si="199"/>
        <v>1</v>
      </c>
    </row>
    <row r="415" spans="1:11" ht="12.75" customHeight="1" x14ac:dyDescent="0.2">
      <c r="A415" s="55"/>
      <c r="B415" s="22"/>
      <c r="C415" s="31"/>
      <c r="D415" s="36"/>
      <c r="E415" s="36"/>
      <c r="F415" s="36"/>
      <c r="G415" s="36"/>
      <c r="H415" s="36"/>
      <c r="I415" s="36"/>
      <c r="J415" s="36"/>
      <c r="K415" s="36"/>
    </row>
    <row r="416" spans="1:11" s="5" customFormat="1" ht="13.5" customHeight="1" x14ac:dyDescent="0.2">
      <c r="A416" s="54">
        <v>2403</v>
      </c>
      <c r="B416" s="101" t="s">
        <v>189</v>
      </c>
      <c r="C416" s="102"/>
      <c r="D416" s="11"/>
      <c r="E416" s="11"/>
      <c r="F416" s="11"/>
      <c r="G416" s="11"/>
      <c r="H416" s="69"/>
      <c r="I416" s="69"/>
      <c r="J416" s="69"/>
      <c r="K416" s="11"/>
    </row>
    <row r="417" spans="1:11" ht="13.5" customHeight="1" x14ac:dyDescent="0.2">
      <c r="A417" s="55" t="s">
        <v>190</v>
      </c>
      <c r="B417" s="103" t="s">
        <v>191</v>
      </c>
      <c r="C417" s="104"/>
      <c r="D417" s="36"/>
      <c r="E417" s="36"/>
      <c r="F417" s="36"/>
      <c r="G417" s="36"/>
      <c r="H417" s="71"/>
      <c r="I417" s="71"/>
      <c r="J417" s="71"/>
      <c r="K417" s="36"/>
    </row>
    <row r="418" spans="1:11" ht="13.5" customHeight="1" x14ac:dyDescent="0.2">
      <c r="A418" s="55">
        <v>48005</v>
      </c>
      <c r="B418" s="105" t="s">
        <v>192</v>
      </c>
      <c r="C418" s="106"/>
      <c r="D418" s="36"/>
      <c r="E418" s="36"/>
      <c r="F418" s="36"/>
      <c r="G418" s="36"/>
      <c r="H418" s="71"/>
      <c r="I418" s="71"/>
      <c r="J418" s="71"/>
      <c r="K418" s="36"/>
    </row>
    <row r="419" spans="1:11" ht="13.5" customHeight="1" x14ac:dyDescent="0.2">
      <c r="A419" s="43"/>
      <c r="B419" s="25">
        <v>4</v>
      </c>
      <c r="C419" s="18" t="s">
        <v>15</v>
      </c>
      <c r="D419" s="36">
        <f t="shared" ref="D419:J420" si="200">D420</f>
        <v>0</v>
      </c>
      <c r="E419" s="36">
        <f t="shared" si="200"/>
        <v>0</v>
      </c>
      <c r="F419" s="36">
        <f t="shared" si="200"/>
        <v>0</v>
      </c>
      <c r="G419" s="36">
        <f t="shared" si="200"/>
        <v>0</v>
      </c>
      <c r="H419" s="36">
        <f t="shared" si="200"/>
        <v>3000</v>
      </c>
      <c r="I419" s="36">
        <f t="shared" si="200"/>
        <v>3375</v>
      </c>
      <c r="J419" s="36">
        <f t="shared" si="200"/>
        <v>3375</v>
      </c>
      <c r="K419" s="98">
        <f t="shared" ref="K419:K421" si="201">J419/I419</f>
        <v>1</v>
      </c>
    </row>
    <row r="420" spans="1:11" ht="13.5" customHeight="1" x14ac:dyDescent="0.2">
      <c r="A420" s="55"/>
      <c r="B420" s="25">
        <v>45</v>
      </c>
      <c r="C420" s="18" t="s">
        <v>193</v>
      </c>
      <c r="D420" s="36">
        <f t="shared" si="200"/>
        <v>0</v>
      </c>
      <c r="E420" s="36">
        <f t="shared" si="200"/>
        <v>0</v>
      </c>
      <c r="F420" s="36">
        <f t="shared" si="200"/>
        <v>0</v>
      </c>
      <c r="G420" s="36">
        <f t="shared" si="200"/>
        <v>0</v>
      </c>
      <c r="H420" s="36">
        <f t="shared" si="200"/>
        <v>3000</v>
      </c>
      <c r="I420" s="36">
        <f t="shared" si="200"/>
        <v>3375</v>
      </c>
      <c r="J420" s="36">
        <f t="shared" si="200"/>
        <v>3375</v>
      </c>
      <c r="K420" s="98">
        <f t="shared" si="201"/>
        <v>1</v>
      </c>
    </row>
    <row r="421" spans="1:11" ht="12.75" customHeight="1" x14ac:dyDescent="0.2">
      <c r="A421" s="55"/>
      <c r="B421" s="22">
        <v>451</v>
      </c>
      <c r="C421" s="18" t="s">
        <v>194</v>
      </c>
      <c r="D421" s="36"/>
      <c r="E421" s="36"/>
      <c r="F421" s="36"/>
      <c r="G421" s="36"/>
      <c r="H421" s="36">
        <v>3000</v>
      </c>
      <c r="I421" s="36">
        <v>3375</v>
      </c>
      <c r="J421" s="36">
        <v>3375</v>
      </c>
      <c r="K421" s="98">
        <f t="shared" si="201"/>
        <v>1</v>
      </c>
    </row>
    <row r="422" spans="1:11" ht="12.75" hidden="1" customHeight="1" x14ac:dyDescent="0.2">
      <c r="A422" s="55"/>
      <c r="B422" s="22"/>
      <c r="C422" s="31"/>
      <c r="D422" s="36"/>
      <c r="E422" s="36"/>
      <c r="F422" s="36"/>
      <c r="G422" s="36"/>
      <c r="H422" s="71"/>
      <c r="I422" s="71"/>
      <c r="J422" s="71"/>
      <c r="K422" s="36"/>
    </row>
    <row r="423" spans="1:11" ht="12.75" hidden="1" customHeight="1" x14ac:dyDescent="0.2">
      <c r="A423" s="55">
        <v>32300</v>
      </c>
      <c r="B423" s="105" t="s">
        <v>44</v>
      </c>
      <c r="C423" s="106"/>
      <c r="D423" s="36"/>
      <c r="E423" s="36"/>
      <c r="F423" s="36"/>
      <c r="G423" s="36"/>
      <c r="H423" s="71"/>
      <c r="I423" s="71"/>
      <c r="J423" s="71"/>
      <c r="K423" s="36"/>
    </row>
    <row r="424" spans="1:11" ht="12.75" hidden="1" customHeight="1" x14ac:dyDescent="0.2">
      <c r="A424" s="55"/>
      <c r="B424" s="105" t="s">
        <v>169</v>
      </c>
      <c r="C424" s="106"/>
      <c r="D424" s="36"/>
      <c r="E424" s="36"/>
      <c r="F424" s="36"/>
      <c r="G424" s="36"/>
      <c r="H424" s="71"/>
      <c r="I424" s="71"/>
      <c r="J424" s="71"/>
      <c r="K424" s="36"/>
    </row>
    <row r="425" spans="1:11" ht="12.75" hidden="1" customHeight="1" x14ac:dyDescent="0.2">
      <c r="A425" s="55"/>
      <c r="B425" s="25">
        <v>4</v>
      </c>
      <c r="C425" s="18" t="s">
        <v>15</v>
      </c>
      <c r="D425" s="36">
        <f t="shared" ref="D425:K425" si="202">D426</f>
        <v>17000</v>
      </c>
      <c r="E425" s="36">
        <f t="shared" si="202"/>
        <v>17000</v>
      </c>
      <c r="F425" s="36">
        <f t="shared" si="202"/>
        <v>0</v>
      </c>
      <c r="G425" s="36">
        <f t="shared" si="202"/>
        <v>0</v>
      </c>
      <c r="H425" s="71">
        <f t="shared" si="202"/>
        <v>0</v>
      </c>
      <c r="I425" s="71">
        <f t="shared" si="202"/>
        <v>0</v>
      </c>
      <c r="J425" s="71">
        <f t="shared" si="202"/>
        <v>0</v>
      </c>
      <c r="K425" s="36">
        <f t="shared" si="202"/>
        <v>0</v>
      </c>
    </row>
    <row r="426" spans="1:11" ht="12.75" hidden="1" customHeight="1" x14ac:dyDescent="0.2">
      <c r="A426" s="55"/>
      <c r="B426" s="25">
        <v>42</v>
      </c>
      <c r="C426" s="58" t="s">
        <v>26</v>
      </c>
      <c r="D426" s="36">
        <f t="shared" ref="D426:I426" si="203">SUM(D427:D428)</f>
        <v>17000</v>
      </c>
      <c r="E426" s="36">
        <f t="shared" si="203"/>
        <v>17000</v>
      </c>
      <c r="F426" s="36">
        <f t="shared" si="203"/>
        <v>0</v>
      </c>
      <c r="G426" s="36">
        <f t="shared" si="203"/>
        <v>0</v>
      </c>
      <c r="H426" s="71">
        <f t="shared" si="203"/>
        <v>0</v>
      </c>
      <c r="I426" s="71">
        <f t="shared" si="203"/>
        <v>0</v>
      </c>
      <c r="J426" s="71">
        <f t="shared" ref="J426" si="204">SUM(J427:J428)</f>
        <v>0</v>
      </c>
      <c r="K426" s="36">
        <f>J426</f>
        <v>0</v>
      </c>
    </row>
    <row r="427" spans="1:11" hidden="1" x14ac:dyDescent="0.2">
      <c r="A427" s="55" t="s">
        <v>75</v>
      </c>
      <c r="B427" s="25">
        <v>422</v>
      </c>
      <c r="C427" s="18" t="s">
        <v>27</v>
      </c>
      <c r="D427" s="36">
        <v>15000</v>
      </c>
      <c r="E427" s="36">
        <v>15000</v>
      </c>
      <c r="F427" s="36"/>
      <c r="G427" s="36">
        <f t="shared" ref="G427:J428" si="205">F427/7.5345</f>
        <v>0</v>
      </c>
      <c r="H427" s="71">
        <f t="shared" si="205"/>
        <v>0</v>
      </c>
      <c r="I427" s="71">
        <f t="shared" si="205"/>
        <v>0</v>
      </c>
      <c r="J427" s="71">
        <f t="shared" si="205"/>
        <v>0</v>
      </c>
      <c r="K427" s="36"/>
    </row>
    <row r="428" spans="1:11" ht="13.5" hidden="1" customHeight="1" x14ac:dyDescent="0.2">
      <c r="A428" s="55" t="s">
        <v>76</v>
      </c>
      <c r="B428" s="25">
        <v>424</v>
      </c>
      <c r="C428" s="18" t="s">
        <v>14</v>
      </c>
      <c r="D428" s="36">
        <v>2000</v>
      </c>
      <c r="E428" s="36">
        <v>2000</v>
      </c>
      <c r="F428" s="36"/>
      <c r="G428" s="36">
        <f t="shared" si="205"/>
        <v>0</v>
      </c>
      <c r="H428" s="71">
        <f t="shared" si="205"/>
        <v>0</v>
      </c>
      <c r="I428" s="71">
        <f t="shared" si="205"/>
        <v>0</v>
      </c>
      <c r="J428" s="71">
        <f t="shared" si="205"/>
        <v>0</v>
      </c>
      <c r="K428" s="36"/>
    </row>
    <row r="429" spans="1:11" ht="13.5" hidden="1" customHeight="1" x14ac:dyDescent="0.2">
      <c r="A429" s="55"/>
      <c r="B429" s="22"/>
      <c r="C429" s="18"/>
      <c r="D429" s="36"/>
      <c r="E429" s="36"/>
      <c r="F429" s="36"/>
      <c r="G429" s="36"/>
      <c r="H429" s="71"/>
      <c r="I429" s="71"/>
      <c r="J429" s="71"/>
      <c r="K429" s="36"/>
    </row>
    <row r="430" spans="1:11" ht="13.5" hidden="1" customHeight="1" x14ac:dyDescent="0.2">
      <c r="A430" s="55">
        <v>55431</v>
      </c>
      <c r="B430" s="105" t="s">
        <v>85</v>
      </c>
      <c r="C430" s="106"/>
      <c r="D430" s="36"/>
      <c r="E430" s="36"/>
      <c r="F430" s="36"/>
      <c r="G430" s="36"/>
      <c r="H430" s="71"/>
      <c r="I430" s="71"/>
      <c r="J430" s="71"/>
      <c r="K430" s="36"/>
    </row>
    <row r="431" spans="1:11" ht="13.5" hidden="1" customHeight="1" x14ac:dyDescent="0.2">
      <c r="A431" s="55" t="s">
        <v>76</v>
      </c>
      <c r="B431" s="105" t="s">
        <v>170</v>
      </c>
      <c r="C431" s="106"/>
      <c r="D431" s="36"/>
      <c r="E431" s="36"/>
      <c r="F431" s="36"/>
      <c r="G431" s="36"/>
      <c r="H431" s="71"/>
      <c r="I431" s="71"/>
      <c r="J431" s="71"/>
      <c r="K431" s="36"/>
    </row>
    <row r="432" spans="1:11" ht="13.5" hidden="1" customHeight="1" x14ac:dyDescent="0.2">
      <c r="A432" s="55"/>
      <c r="B432" s="25">
        <v>4</v>
      </c>
      <c r="C432" s="18" t="s">
        <v>15</v>
      </c>
      <c r="D432" s="36">
        <f t="shared" ref="D432:K433" si="206">D433</f>
        <v>0</v>
      </c>
      <c r="E432" s="36">
        <f t="shared" si="206"/>
        <v>0</v>
      </c>
      <c r="F432" s="36">
        <f t="shared" si="206"/>
        <v>0</v>
      </c>
      <c r="G432" s="36">
        <f t="shared" si="206"/>
        <v>0</v>
      </c>
      <c r="H432" s="71">
        <f t="shared" si="206"/>
        <v>0</v>
      </c>
      <c r="I432" s="71">
        <f t="shared" si="206"/>
        <v>0</v>
      </c>
      <c r="J432" s="71">
        <f t="shared" si="206"/>
        <v>0</v>
      </c>
      <c r="K432" s="36">
        <f t="shared" si="206"/>
        <v>0</v>
      </c>
    </row>
    <row r="433" spans="1:11" ht="13.5" hidden="1" customHeight="1" x14ac:dyDescent="0.2">
      <c r="A433" s="55"/>
      <c r="B433" s="25">
        <v>42</v>
      </c>
      <c r="C433" s="58" t="s">
        <v>26</v>
      </c>
      <c r="D433" s="36">
        <f t="shared" si="206"/>
        <v>0</v>
      </c>
      <c r="E433" s="36">
        <f t="shared" si="206"/>
        <v>0</v>
      </c>
      <c r="F433" s="36">
        <f t="shared" si="206"/>
        <v>0</v>
      </c>
      <c r="G433" s="36">
        <f t="shared" si="206"/>
        <v>0</v>
      </c>
      <c r="H433" s="71">
        <f t="shared" si="206"/>
        <v>0</v>
      </c>
      <c r="I433" s="71">
        <f t="shared" si="206"/>
        <v>0</v>
      </c>
      <c r="J433" s="71">
        <f t="shared" si="206"/>
        <v>0</v>
      </c>
      <c r="K433" s="36">
        <v>0</v>
      </c>
    </row>
    <row r="434" spans="1:11" ht="13.5" hidden="1" customHeight="1" x14ac:dyDescent="0.2">
      <c r="A434" s="55"/>
      <c r="B434" s="25">
        <v>424</v>
      </c>
      <c r="C434" s="18" t="s">
        <v>14</v>
      </c>
      <c r="D434" s="36">
        <v>0</v>
      </c>
      <c r="E434" s="36">
        <v>0</v>
      </c>
      <c r="F434" s="36">
        <v>0</v>
      </c>
      <c r="G434" s="36">
        <v>0</v>
      </c>
      <c r="H434" s="71">
        <v>0</v>
      </c>
      <c r="I434" s="71">
        <v>0</v>
      </c>
      <c r="J434" s="71">
        <v>0</v>
      </c>
      <c r="K434" s="36"/>
    </row>
    <row r="435" spans="1:11" ht="13.5" hidden="1" customHeight="1" x14ac:dyDescent="0.2">
      <c r="A435" s="55"/>
      <c r="B435" s="25"/>
      <c r="C435" s="18"/>
      <c r="D435" s="36"/>
      <c r="E435" s="36"/>
      <c r="F435" s="36"/>
      <c r="G435" s="36"/>
      <c r="H435" s="71"/>
      <c r="I435" s="71"/>
      <c r="J435" s="71"/>
      <c r="K435" s="36"/>
    </row>
    <row r="436" spans="1:11" ht="13.5" hidden="1" customHeight="1" x14ac:dyDescent="0.2">
      <c r="A436" s="55">
        <v>11001</v>
      </c>
      <c r="B436" s="105" t="s">
        <v>89</v>
      </c>
      <c r="C436" s="106"/>
      <c r="D436" s="36"/>
      <c r="E436" s="36"/>
      <c r="F436" s="36"/>
      <c r="G436" s="36"/>
      <c r="H436" s="71"/>
      <c r="I436" s="71"/>
      <c r="J436" s="71"/>
      <c r="K436" s="36"/>
    </row>
    <row r="437" spans="1:11" ht="13.5" hidden="1" customHeight="1" x14ac:dyDescent="0.2">
      <c r="A437" s="55" t="s">
        <v>76</v>
      </c>
      <c r="B437" s="105" t="s">
        <v>170</v>
      </c>
      <c r="C437" s="106"/>
      <c r="D437" s="36"/>
      <c r="E437" s="36"/>
      <c r="F437" s="36"/>
      <c r="G437" s="36"/>
      <c r="H437" s="71"/>
      <c r="I437" s="71"/>
      <c r="J437" s="71"/>
      <c r="K437" s="36"/>
    </row>
    <row r="438" spans="1:11" ht="13.5" hidden="1" customHeight="1" x14ac:dyDescent="0.2">
      <c r="A438" s="55"/>
      <c r="B438" s="25">
        <v>4</v>
      </c>
      <c r="C438" s="18" t="s">
        <v>15</v>
      </c>
      <c r="D438" s="36">
        <f t="shared" ref="D438:J439" si="207">D439</f>
        <v>0</v>
      </c>
      <c r="E438" s="36">
        <f t="shared" si="207"/>
        <v>0</v>
      </c>
      <c r="F438" s="36">
        <f t="shared" si="207"/>
        <v>0</v>
      </c>
      <c r="G438" s="36">
        <f t="shared" si="207"/>
        <v>0</v>
      </c>
      <c r="H438" s="71">
        <f t="shared" si="207"/>
        <v>0</v>
      </c>
      <c r="I438" s="71">
        <f t="shared" si="207"/>
        <v>0</v>
      </c>
      <c r="J438" s="71">
        <f t="shared" si="207"/>
        <v>0</v>
      </c>
      <c r="K438" s="36"/>
    </row>
    <row r="439" spans="1:11" ht="13.5" hidden="1" customHeight="1" x14ac:dyDescent="0.2">
      <c r="A439" s="55"/>
      <c r="B439" s="25">
        <v>42</v>
      </c>
      <c r="C439" s="58" t="s">
        <v>26</v>
      </c>
      <c r="D439" s="36">
        <f t="shared" si="207"/>
        <v>0</v>
      </c>
      <c r="E439" s="36">
        <f t="shared" si="207"/>
        <v>0</v>
      </c>
      <c r="F439" s="36">
        <f t="shared" si="207"/>
        <v>0</v>
      </c>
      <c r="G439" s="36">
        <f t="shared" si="207"/>
        <v>0</v>
      </c>
      <c r="H439" s="71">
        <f t="shared" si="207"/>
        <v>0</v>
      </c>
      <c r="I439" s="71">
        <f t="shared" si="207"/>
        <v>0</v>
      </c>
      <c r="J439" s="71">
        <f t="shared" si="207"/>
        <v>0</v>
      </c>
      <c r="K439" s="36"/>
    </row>
    <row r="440" spans="1:11" ht="13.5" hidden="1" customHeight="1" x14ac:dyDescent="0.2">
      <c r="A440" s="55"/>
      <c r="B440" s="25">
        <v>424</v>
      </c>
      <c r="C440" s="18" t="s">
        <v>14</v>
      </c>
      <c r="D440" s="36">
        <v>0</v>
      </c>
      <c r="E440" s="36">
        <v>0</v>
      </c>
      <c r="F440" s="36">
        <v>0</v>
      </c>
      <c r="G440" s="36">
        <v>0</v>
      </c>
      <c r="H440" s="71">
        <v>0</v>
      </c>
      <c r="I440" s="71">
        <v>0</v>
      </c>
      <c r="J440" s="71">
        <v>0</v>
      </c>
      <c r="K440" s="36"/>
    </row>
    <row r="441" spans="1:11" ht="13.5" customHeight="1" x14ac:dyDescent="0.2">
      <c r="A441" s="55"/>
      <c r="B441" s="22"/>
      <c r="C441" s="28"/>
      <c r="D441" s="36"/>
      <c r="E441" s="36"/>
      <c r="F441" s="36"/>
      <c r="G441" s="36"/>
      <c r="H441" s="71"/>
      <c r="I441" s="71"/>
      <c r="J441" s="71"/>
      <c r="K441" s="36"/>
    </row>
    <row r="442" spans="1:11" s="5" customFormat="1" ht="13.5" customHeight="1" x14ac:dyDescent="0.2">
      <c r="A442" s="54">
        <v>2405</v>
      </c>
      <c r="B442" s="101" t="s">
        <v>157</v>
      </c>
      <c r="C442" s="102"/>
      <c r="D442" s="11"/>
      <c r="E442" s="11"/>
      <c r="F442" s="11"/>
      <c r="G442" s="11"/>
      <c r="H442" s="69"/>
      <c r="I442" s="69"/>
      <c r="J442" s="69"/>
      <c r="K442" s="11"/>
    </row>
    <row r="443" spans="1:11" ht="13.5" customHeight="1" x14ac:dyDescent="0.2">
      <c r="A443" s="55" t="s">
        <v>75</v>
      </c>
      <c r="B443" s="103" t="s">
        <v>158</v>
      </c>
      <c r="C443" s="104"/>
      <c r="D443" s="36"/>
      <c r="E443" s="36"/>
      <c r="F443" s="36"/>
      <c r="G443" s="36"/>
      <c r="H443" s="71"/>
      <c r="I443" s="71"/>
      <c r="J443" s="71"/>
      <c r="K443" s="36"/>
    </row>
    <row r="444" spans="1:11" ht="13.5" customHeight="1" x14ac:dyDescent="0.2">
      <c r="A444" s="55">
        <v>55431</v>
      </c>
      <c r="B444" s="105" t="s">
        <v>140</v>
      </c>
      <c r="C444" s="106"/>
      <c r="D444" s="36"/>
      <c r="E444" s="36"/>
      <c r="F444" s="36"/>
      <c r="G444" s="36"/>
      <c r="H444" s="71"/>
      <c r="I444" s="71"/>
      <c r="J444" s="71"/>
      <c r="K444" s="36"/>
    </row>
    <row r="445" spans="1:11" ht="13.5" customHeight="1" x14ac:dyDescent="0.2">
      <c r="A445" s="43"/>
      <c r="B445" s="25">
        <v>4</v>
      </c>
      <c r="C445" s="18" t="s">
        <v>15</v>
      </c>
      <c r="D445" s="36">
        <f t="shared" ref="D445:J446" si="208">D446</f>
        <v>10000</v>
      </c>
      <c r="E445" s="36">
        <f t="shared" si="208"/>
        <v>20000</v>
      </c>
      <c r="F445" s="36">
        <f t="shared" si="208"/>
        <v>20000</v>
      </c>
      <c r="G445" s="36">
        <f t="shared" si="208"/>
        <v>2654.4561682925209</v>
      </c>
      <c r="H445" s="36">
        <f t="shared" si="208"/>
        <v>2654.46</v>
      </c>
      <c r="I445" s="36">
        <f t="shared" si="208"/>
        <v>2654.46</v>
      </c>
      <c r="J445" s="36">
        <f t="shared" si="208"/>
        <v>2583.9499999999998</v>
      </c>
      <c r="K445" s="98">
        <f t="shared" ref="K445:K446" si="209">J445/I445</f>
        <v>0.97343715859346147</v>
      </c>
    </row>
    <row r="446" spans="1:11" ht="13.5" customHeight="1" x14ac:dyDescent="0.2">
      <c r="A446" s="55"/>
      <c r="B446" s="25">
        <v>42</v>
      </c>
      <c r="C446" s="58" t="s">
        <v>26</v>
      </c>
      <c r="D446" s="36">
        <f t="shared" si="208"/>
        <v>10000</v>
      </c>
      <c r="E446" s="36">
        <f t="shared" si="208"/>
        <v>20000</v>
      </c>
      <c r="F446" s="36">
        <f t="shared" si="208"/>
        <v>20000</v>
      </c>
      <c r="G446" s="36">
        <f t="shared" si="208"/>
        <v>2654.4561682925209</v>
      </c>
      <c r="H446" s="36">
        <f t="shared" si="208"/>
        <v>2654.46</v>
      </c>
      <c r="I446" s="36">
        <f t="shared" si="208"/>
        <v>2654.46</v>
      </c>
      <c r="J446" s="36">
        <f t="shared" si="208"/>
        <v>2583.9499999999998</v>
      </c>
      <c r="K446" s="98">
        <f t="shared" si="209"/>
        <v>0.97343715859346147</v>
      </c>
    </row>
    <row r="447" spans="1:11" ht="13.5" customHeight="1" x14ac:dyDescent="0.2">
      <c r="A447" s="55"/>
      <c r="B447" s="25">
        <v>422</v>
      </c>
      <c r="C447" s="18" t="s">
        <v>27</v>
      </c>
      <c r="D447" s="36">
        <v>10000</v>
      </c>
      <c r="E447" s="36">
        <v>20000</v>
      </c>
      <c r="F447" s="36">
        <v>20000</v>
      </c>
      <c r="G447" s="36">
        <f>F447/7.5345</f>
        <v>2654.4561682925209</v>
      </c>
      <c r="H447" s="36">
        <v>2654.46</v>
      </c>
      <c r="I447" s="36">
        <v>2654.46</v>
      </c>
      <c r="J447" s="36">
        <v>2583.9499999999998</v>
      </c>
      <c r="K447" s="36"/>
    </row>
    <row r="448" spans="1:11" ht="13.5" customHeight="1" x14ac:dyDescent="0.2">
      <c r="A448" s="55" t="s">
        <v>76</v>
      </c>
      <c r="B448" s="105" t="s">
        <v>160</v>
      </c>
      <c r="C448" s="106"/>
      <c r="D448" s="36"/>
      <c r="E448" s="36"/>
      <c r="F448" s="36"/>
      <c r="G448" s="36"/>
      <c r="H448" s="71"/>
      <c r="I448" s="71"/>
      <c r="J448" s="71"/>
      <c r="K448" s="36"/>
    </row>
    <row r="449" spans="1:11" ht="13.5" customHeight="1" x14ac:dyDescent="0.2">
      <c r="A449" s="55">
        <v>11001</v>
      </c>
      <c r="B449" s="105" t="s">
        <v>123</v>
      </c>
      <c r="C449" s="106"/>
      <c r="D449" s="36"/>
      <c r="E449" s="36"/>
      <c r="F449" s="36"/>
      <c r="G449" s="36"/>
      <c r="H449" s="71"/>
      <c r="I449" s="71"/>
      <c r="J449" s="71"/>
      <c r="K449" s="36"/>
    </row>
    <row r="450" spans="1:11" ht="13.5" customHeight="1" x14ac:dyDescent="0.2">
      <c r="A450" s="43"/>
      <c r="B450" s="25">
        <v>4</v>
      </c>
      <c r="C450" s="18" t="s">
        <v>15</v>
      </c>
      <c r="D450" s="36">
        <f t="shared" ref="D450:J451" si="210">D451</f>
        <v>1500</v>
      </c>
      <c r="E450" s="36">
        <f t="shared" si="210"/>
        <v>1500</v>
      </c>
      <c r="F450" s="36">
        <f t="shared" si="210"/>
        <v>1657.59</v>
      </c>
      <c r="G450" s="36">
        <f t="shared" si="210"/>
        <v>219.99999999999997</v>
      </c>
      <c r="H450" s="36">
        <f t="shared" si="210"/>
        <v>220</v>
      </c>
      <c r="I450" s="36">
        <f t="shared" si="210"/>
        <v>220</v>
      </c>
      <c r="J450" s="36">
        <f t="shared" si="210"/>
        <v>220</v>
      </c>
      <c r="K450" s="98">
        <f t="shared" ref="K450:K451" si="211">J450/I450</f>
        <v>1</v>
      </c>
    </row>
    <row r="451" spans="1:11" ht="13.5" customHeight="1" x14ac:dyDescent="0.2">
      <c r="A451" s="55"/>
      <c r="B451" s="25">
        <v>42</v>
      </c>
      <c r="C451" s="58" t="s">
        <v>26</v>
      </c>
      <c r="D451" s="36">
        <f t="shared" si="210"/>
        <v>1500</v>
      </c>
      <c r="E451" s="36">
        <f t="shared" si="210"/>
        <v>1500</v>
      </c>
      <c r="F451" s="36">
        <f t="shared" si="210"/>
        <v>1657.59</v>
      </c>
      <c r="G451" s="36">
        <f t="shared" si="210"/>
        <v>219.99999999999997</v>
      </c>
      <c r="H451" s="36">
        <f t="shared" si="210"/>
        <v>220</v>
      </c>
      <c r="I451" s="36">
        <f t="shared" si="210"/>
        <v>220</v>
      </c>
      <c r="J451" s="36">
        <f t="shared" si="210"/>
        <v>220</v>
      </c>
      <c r="K451" s="98">
        <f t="shared" si="211"/>
        <v>1</v>
      </c>
    </row>
    <row r="452" spans="1:11" ht="13.5" customHeight="1" x14ac:dyDescent="0.2">
      <c r="A452" s="55"/>
      <c r="B452" s="25">
        <v>424</v>
      </c>
      <c r="C452" s="18" t="s">
        <v>14</v>
      </c>
      <c r="D452" s="36">
        <v>1500</v>
      </c>
      <c r="E452" s="36">
        <v>1500</v>
      </c>
      <c r="F452" s="36">
        <v>1657.59</v>
      </c>
      <c r="G452" s="36">
        <f>F452/7.5345</f>
        <v>219.99999999999997</v>
      </c>
      <c r="H452" s="36">
        <v>220</v>
      </c>
      <c r="I452" s="36">
        <v>220</v>
      </c>
      <c r="J452" s="36">
        <v>220</v>
      </c>
      <c r="K452" s="36"/>
    </row>
    <row r="453" spans="1:11" ht="13.5" customHeight="1" x14ac:dyDescent="0.2">
      <c r="A453" s="55">
        <v>53082</v>
      </c>
      <c r="B453" s="105" t="s">
        <v>159</v>
      </c>
      <c r="C453" s="106"/>
      <c r="D453" s="36"/>
      <c r="E453" s="36"/>
      <c r="F453" s="36"/>
      <c r="G453" s="36"/>
      <c r="H453" s="71"/>
      <c r="I453" s="71"/>
      <c r="J453" s="71"/>
      <c r="K453" s="36"/>
    </row>
    <row r="454" spans="1:11" ht="13.5" customHeight="1" x14ac:dyDescent="0.2">
      <c r="A454" s="43"/>
      <c r="B454" s="25">
        <v>4</v>
      </c>
      <c r="C454" s="18" t="s">
        <v>15</v>
      </c>
      <c r="D454" s="36">
        <f t="shared" ref="D454:J455" si="212">D455</f>
        <v>1500</v>
      </c>
      <c r="E454" s="36">
        <f t="shared" si="212"/>
        <v>1500</v>
      </c>
      <c r="F454" s="36">
        <f t="shared" si="212"/>
        <v>1500</v>
      </c>
      <c r="G454" s="36">
        <f t="shared" si="212"/>
        <v>199.08421262193906</v>
      </c>
      <c r="H454" s="36">
        <f t="shared" si="212"/>
        <v>199.08</v>
      </c>
      <c r="I454" s="36">
        <f t="shared" si="212"/>
        <v>237</v>
      </c>
      <c r="J454" s="36">
        <f t="shared" si="212"/>
        <v>237</v>
      </c>
      <c r="K454" s="98">
        <f t="shared" ref="K454:K455" si="213">J454/I454</f>
        <v>1</v>
      </c>
    </row>
    <row r="455" spans="1:11" ht="13.5" customHeight="1" x14ac:dyDescent="0.2">
      <c r="A455" s="55"/>
      <c r="B455" s="25">
        <v>42</v>
      </c>
      <c r="C455" s="58" t="s">
        <v>26</v>
      </c>
      <c r="D455" s="36">
        <f t="shared" si="212"/>
        <v>1500</v>
      </c>
      <c r="E455" s="36">
        <f t="shared" si="212"/>
        <v>1500</v>
      </c>
      <c r="F455" s="36">
        <f t="shared" si="212"/>
        <v>1500</v>
      </c>
      <c r="G455" s="36">
        <f t="shared" si="212"/>
        <v>199.08421262193906</v>
      </c>
      <c r="H455" s="36">
        <f t="shared" si="212"/>
        <v>199.08</v>
      </c>
      <c r="I455" s="36">
        <f t="shared" si="212"/>
        <v>237</v>
      </c>
      <c r="J455" s="36">
        <f t="shared" si="212"/>
        <v>237</v>
      </c>
      <c r="K455" s="98">
        <f t="shared" si="213"/>
        <v>1</v>
      </c>
    </row>
    <row r="456" spans="1:11" ht="13.5" customHeight="1" x14ac:dyDescent="0.2">
      <c r="A456" s="55"/>
      <c r="B456" s="25">
        <v>424</v>
      </c>
      <c r="C456" s="18" t="s">
        <v>14</v>
      </c>
      <c r="D456" s="36">
        <v>1500</v>
      </c>
      <c r="E456" s="36">
        <v>1500</v>
      </c>
      <c r="F456" s="36">
        <v>1500</v>
      </c>
      <c r="G456" s="36">
        <f>F456/7.5345</f>
        <v>199.08421262193906</v>
      </c>
      <c r="H456" s="36">
        <v>199.08</v>
      </c>
      <c r="I456" s="36">
        <v>237</v>
      </c>
      <c r="J456" s="36">
        <v>237</v>
      </c>
      <c r="K456" s="36"/>
    </row>
    <row r="457" spans="1:11" ht="13.5" customHeight="1" x14ac:dyDescent="0.2">
      <c r="A457" s="55">
        <v>62300</v>
      </c>
      <c r="B457" s="105" t="s">
        <v>214</v>
      </c>
      <c r="C457" s="106"/>
      <c r="D457" s="36"/>
      <c r="E457" s="36"/>
      <c r="F457" s="36"/>
      <c r="G457" s="36"/>
      <c r="H457" s="36"/>
      <c r="I457" s="36"/>
      <c r="J457" s="36"/>
      <c r="K457" s="36"/>
    </row>
    <row r="458" spans="1:11" ht="13.5" customHeight="1" x14ac:dyDescent="0.2">
      <c r="A458" s="55"/>
      <c r="B458" s="25">
        <v>4</v>
      </c>
      <c r="C458" s="18" t="s">
        <v>15</v>
      </c>
      <c r="D458" s="36"/>
      <c r="E458" s="36"/>
      <c r="F458" s="36"/>
      <c r="G458" s="36"/>
      <c r="H458" s="36"/>
      <c r="I458" s="36">
        <f t="shared" ref="I458:J458" si="214">I459</f>
        <v>656</v>
      </c>
      <c r="J458" s="36">
        <f t="shared" si="214"/>
        <v>656</v>
      </c>
      <c r="K458" s="98">
        <f t="shared" ref="K458:K459" si="215">J458/I458</f>
        <v>1</v>
      </c>
    </row>
    <row r="459" spans="1:11" ht="13.5" customHeight="1" x14ac:dyDescent="0.2">
      <c r="A459" s="55"/>
      <c r="B459" s="25">
        <v>42</v>
      </c>
      <c r="C459" s="58" t="s">
        <v>26</v>
      </c>
      <c r="D459" s="36"/>
      <c r="E459" s="36"/>
      <c r="F459" s="36"/>
      <c r="G459" s="36"/>
      <c r="H459" s="36"/>
      <c r="I459" s="36">
        <f>I460</f>
        <v>656</v>
      </c>
      <c r="J459" s="36">
        <f>J460</f>
        <v>656</v>
      </c>
      <c r="K459" s="98">
        <f t="shared" si="215"/>
        <v>1</v>
      </c>
    </row>
    <row r="460" spans="1:11" ht="13.5" customHeight="1" x14ac:dyDescent="0.2">
      <c r="A460" s="55"/>
      <c r="B460" s="25">
        <v>424</v>
      </c>
      <c r="C460" s="18" t="s">
        <v>14</v>
      </c>
      <c r="D460" s="36"/>
      <c r="E460" s="36"/>
      <c r="F460" s="36"/>
      <c r="G460" s="36"/>
      <c r="H460" s="36"/>
      <c r="I460" s="36">
        <v>656</v>
      </c>
      <c r="J460" s="36">
        <v>656</v>
      </c>
      <c r="K460" s="36"/>
    </row>
    <row r="461" spans="1:11" ht="13.5" customHeight="1" x14ac:dyDescent="0.2">
      <c r="A461" s="55" t="s">
        <v>196</v>
      </c>
      <c r="B461" s="103" t="s">
        <v>197</v>
      </c>
      <c r="C461" s="104"/>
      <c r="D461" s="36"/>
      <c r="E461" s="36"/>
      <c r="F461" s="36"/>
      <c r="G461" s="36"/>
      <c r="H461" s="71"/>
      <c r="I461" s="71"/>
      <c r="J461" s="71"/>
      <c r="K461" s="36"/>
    </row>
    <row r="462" spans="1:11" ht="13.5" customHeight="1" x14ac:dyDescent="0.2">
      <c r="A462" s="55">
        <v>52082</v>
      </c>
      <c r="B462" s="105" t="s">
        <v>198</v>
      </c>
      <c r="C462" s="106"/>
      <c r="D462" s="36"/>
      <c r="E462" s="36"/>
      <c r="F462" s="36"/>
      <c r="G462" s="36"/>
      <c r="H462" s="71"/>
      <c r="I462" s="71"/>
      <c r="J462" s="71"/>
      <c r="K462" s="36"/>
    </row>
    <row r="463" spans="1:11" ht="13.5" customHeight="1" x14ac:dyDescent="0.2">
      <c r="A463" s="43"/>
      <c r="B463" s="25">
        <v>3</v>
      </c>
      <c r="C463" s="29" t="s">
        <v>10</v>
      </c>
      <c r="D463" s="36"/>
      <c r="E463" s="36"/>
      <c r="F463" s="36"/>
      <c r="G463" s="36"/>
      <c r="H463" s="36">
        <f>H464</f>
        <v>1219.58</v>
      </c>
      <c r="I463" s="36">
        <f>I464</f>
        <v>1219.58</v>
      </c>
      <c r="J463" s="36">
        <f>J464</f>
        <v>1219.58</v>
      </c>
      <c r="K463" s="98">
        <f t="shared" ref="K463:K466" si="216">J463/I463</f>
        <v>1</v>
      </c>
    </row>
    <row r="464" spans="1:11" ht="13.5" customHeight="1" x14ac:dyDescent="0.2">
      <c r="A464" s="43"/>
      <c r="B464" s="25">
        <v>32</v>
      </c>
      <c r="C464" s="18" t="s">
        <v>11</v>
      </c>
      <c r="D464" s="36"/>
      <c r="E464" s="36"/>
      <c r="F464" s="36"/>
      <c r="G464" s="36"/>
      <c r="H464" s="36">
        <v>1219.58</v>
      </c>
      <c r="I464" s="36">
        <v>1219.58</v>
      </c>
      <c r="J464" s="36">
        <v>1219.58</v>
      </c>
      <c r="K464" s="98">
        <f t="shared" si="216"/>
        <v>1</v>
      </c>
    </row>
    <row r="465" spans="1:11" ht="13.5" customHeight="1" x14ac:dyDescent="0.2">
      <c r="A465" s="43"/>
      <c r="B465" s="25">
        <v>4</v>
      </c>
      <c r="C465" s="18" t="s">
        <v>15</v>
      </c>
      <c r="D465" s="36" t="e">
        <f t="shared" ref="D465:E465" si="217">D466</f>
        <v>#REF!</v>
      </c>
      <c r="E465" s="36" t="e">
        <f t="shared" si="217"/>
        <v>#REF!</v>
      </c>
      <c r="F465" s="36"/>
      <c r="G465" s="36"/>
      <c r="H465" s="36">
        <f>H466</f>
        <v>735.04</v>
      </c>
      <c r="I465" s="36">
        <f>I466</f>
        <v>735.04</v>
      </c>
      <c r="J465" s="36">
        <f>J466</f>
        <v>735.04</v>
      </c>
      <c r="K465" s="98">
        <f t="shared" si="216"/>
        <v>1</v>
      </c>
    </row>
    <row r="466" spans="1:11" ht="13.5" customHeight="1" x14ac:dyDescent="0.2">
      <c r="A466" s="55"/>
      <c r="B466" s="25">
        <v>42</v>
      </c>
      <c r="C466" s="58" t="s">
        <v>26</v>
      </c>
      <c r="D466" s="36" t="e">
        <f>#REF!</f>
        <v>#REF!</v>
      </c>
      <c r="E466" s="36" t="e">
        <f>#REF!</f>
        <v>#REF!</v>
      </c>
      <c r="F466" s="36"/>
      <c r="G466" s="36"/>
      <c r="H466" s="36">
        <f>251.62+483.42</f>
        <v>735.04</v>
      </c>
      <c r="I466" s="36">
        <f>251.62+483.42</f>
        <v>735.04</v>
      </c>
      <c r="J466" s="36">
        <f>251.62+483.42</f>
        <v>735.04</v>
      </c>
      <c r="K466" s="98">
        <f t="shared" si="216"/>
        <v>1</v>
      </c>
    </row>
    <row r="467" spans="1:11" ht="13.5" hidden="1" customHeight="1" x14ac:dyDescent="0.2">
      <c r="A467" s="55"/>
      <c r="B467" s="22"/>
      <c r="C467" s="28"/>
      <c r="D467" s="36"/>
      <c r="E467" s="36"/>
      <c r="F467" s="36"/>
      <c r="G467" s="36"/>
      <c r="H467" s="71"/>
      <c r="I467" s="71"/>
      <c r="J467" s="71"/>
      <c r="K467" s="36"/>
    </row>
    <row r="468" spans="1:11" ht="13.5" hidden="1" customHeight="1" x14ac:dyDescent="0.2">
      <c r="A468" s="56" t="s">
        <v>69</v>
      </c>
      <c r="B468" s="112" t="s">
        <v>87</v>
      </c>
      <c r="C468" s="113"/>
      <c r="D468" s="36"/>
      <c r="E468" s="36"/>
      <c r="F468" s="36"/>
      <c r="G468" s="36"/>
      <c r="H468" s="71"/>
      <c r="I468" s="71"/>
      <c r="J468" s="71"/>
      <c r="K468" s="36"/>
    </row>
    <row r="469" spans="1:11" ht="13.5" hidden="1" customHeight="1" x14ac:dyDescent="0.2">
      <c r="A469" s="55" t="s">
        <v>75</v>
      </c>
      <c r="B469" s="105" t="s">
        <v>169</v>
      </c>
      <c r="C469" s="106"/>
      <c r="D469" s="36"/>
      <c r="E469" s="36"/>
      <c r="F469" s="36"/>
      <c r="G469" s="36"/>
      <c r="H469" s="71"/>
      <c r="I469" s="71"/>
      <c r="J469" s="71"/>
      <c r="K469" s="36"/>
    </row>
    <row r="470" spans="1:11" ht="13.5" hidden="1" customHeight="1" x14ac:dyDescent="0.2">
      <c r="A470" s="55"/>
      <c r="B470" s="25">
        <v>3</v>
      </c>
      <c r="C470" s="29" t="s">
        <v>10</v>
      </c>
      <c r="D470" s="36">
        <f t="shared" ref="D470:K470" si="218">D471</f>
        <v>0</v>
      </c>
      <c r="E470" s="36">
        <f t="shared" si="218"/>
        <v>0</v>
      </c>
      <c r="F470" s="36">
        <f t="shared" si="218"/>
        <v>0</v>
      </c>
      <c r="G470" s="36">
        <f t="shared" si="218"/>
        <v>0</v>
      </c>
      <c r="H470" s="71">
        <f t="shared" si="218"/>
        <v>0</v>
      </c>
      <c r="I470" s="71">
        <f t="shared" si="218"/>
        <v>0</v>
      </c>
      <c r="J470" s="71">
        <f t="shared" si="218"/>
        <v>0</v>
      </c>
      <c r="K470" s="36">
        <f t="shared" si="218"/>
        <v>0</v>
      </c>
    </row>
    <row r="471" spans="1:11" ht="13.5" hidden="1" customHeight="1" x14ac:dyDescent="0.2">
      <c r="A471" s="55"/>
      <c r="B471" s="25">
        <v>32</v>
      </c>
      <c r="C471" s="29" t="s">
        <v>28</v>
      </c>
      <c r="D471" s="36">
        <f t="shared" ref="D471:I471" si="219">D472+D473</f>
        <v>0</v>
      </c>
      <c r="E471" s="36">
        <f t="shared" si="219"/>
        <v>0</v>
      </c>
      <c r="F471" s="36">
        <f t="shared" si="219"/>
        <v>0</v>
      </c>
      <c r="G471" s="36">
        <f t="shared" si="219"/>
        <v>0</v>
      </c>
      <c r="H471" s="71">
        <f t="shared" si="219"/>
        <v>0</v>
      </c>
      <c r="I471" s="71">
        <f t="shared" si="219"/>
        <v>0</v>
      </c>
      <c r="J471" s="71">
        <f t="shared" ref="J471" si="220">J472+J473</f>
        <v>0</v>
      </c>
      <c r="K471" s="36">
        <v>0</v>
      </c>
    </row>
    <row r="472" spans="1:11" ht="13.5" hidden="1" customHeight="1" x14ac:dyDescent="0.2">
      <c r="A472" s="55"/>
      <c r="B472" s="25">
        <v>322</v>
      </c>
      <c r="C472" s="29" t="s">
        <v>12</v>
      </c>
      <c r="D472" s="36">
        <v>0</v>
      </c>
      <c r="E472" s="36">
        <v>0</v>
      </c>
      <c r="F472" s="36">
        <v>0</v>
      </c>
      <c r="G472" s="36">
        <v>0</v>
      </c>
      <c r="H472" s="71">
        <v>0</v>
      </c>
      <c r="I472" s="71">
        <v>0</v>
      </c>
      <c r="J472" s="71">
        <v>0</v>
      </c>
      <c r="K472" s="36"/>
    </row>
    <row r="473" spans="1:11" ht="13.5" hidden="1" customHeight="1" x14ac:dyDescent="0.2">
      <c r="A473" s="55"/>
      <c r="B473" s="25">
        <v>323</v>
      </c>
      <c r="C473" s="29" t="s">
        <v>22</v>
      </c>
      <c r="D473" s="36">
        <v>0</v>
      </c>
      <c r="E473" s="36">
        <v>0</v>
      </c>
      <c r="F473" s="36">
        <v>0</v>
      </c>
      <c r="G473" s="36">
        <v>0</v>
      </c>
      <c r="H473" s="71">
        <v>0</v>
      </c>
      <c r="I473" s="71">
        <v>0</v>
      </c>
      <c r="J473" s="71">
        <v>0</v>
      </c>
      <c r="K473" s="36"/>
    </row>
    <row r="474" spans="1:11" ht="13.5" hidden="1" customHeight="1" x14ac:dyDescent="0.2">
      <c r="A474" s="55"/>
      <c r="B474" s="25">
        <v>4</v>
      </c>
      <c r="C474" s="18" t="s">
        <v>15</v>
      </c>
      <c r="D474" s="36">
        <f t="shared" ref="D474:K475" si="221">D475</f>
        <v>0</v>
      </c>
      <c r="E474" s="36">
        <f t="shared" si="221"/>
        <v>0</v>
      </c>
      <c r="F474" s="36">
        <f t="shared" si="221"/>
        <v>0</v>
      </c>
      <c r="G474" s="36">
        <f t="shared" si="221"/>
        <v>0</v>
      </c>
      <c r="H474" s="71">
        <f t="shared" si="221"/>
        <v>0</v>
      </c>
      <c r="I474" s="71">
        <f t="shared" si="221"/>
        <v>0</v>
      </c>
      <c r="J474" s="71">
        <f t="shared" si="221"/>
        <v>0</v>
      </c>
      <c r="K474" s="36">
        <f t="shared" si="221"/>
        <v>0</v>
      </c>
    </row>
    <row r="475" spans="1:11" ht="13.5" hidden="1" customHeight="1" x14ac:dyDescent="0.2">
      <c r="A475" s="55"/>
      <c r="B475" s="25">
        <v>42</v>
      </c>
      <c r="C475" s="58" t="s">
        <v>26</v>
      </c>
      <c r="D475" s="36">
        <f t="shared" si="221"/>
        <v>0</v>
      </c>
      <c r="E475" s="36">
        <f t="shared" si="221"/>
        <v>0</v>
      </c>
      <c r="F475" s="36">
        <f t="shared" si="221"/>
        <v>0</v>
      </c>
      <c r="G475" s="36">
        <f t="shared" si="221"/>
        <v>0</v>
      </c>
      <c r="H475" s="71">
        <f t="shared" si="221"/>
        <v>0</v>
      </c>
      <c r="I475" s="71">
        <f t="shared" si="221"/>
        <v>0</v>
      </c>
      <c r="J475" s="71">
        <f t="shared" si="221"/>
        <v>0</v>
      </c>
      <c r="K475" s="36">
        <v>0</v>
      </c>
    </row>
    <row r="476" spans="1:11" ht="13.5" hidden="1" customHeight="1" x14ac:dyDescent="0.2">
      <c r="A476" s="55"/>
      <c r="B476" s="25">
        <v>422</v>
      </c>
      <c r="C476" s="18" t="s">
        <v>27</v>
      </c>
      <c r="D476" s="36">
        <v>0</v>
      </c>
      <c r="E476" s="36">
        <v>0</v>
      </c>
      <c r="F476" s="36">
        <v>0</v>
      </c>
      <c r="G476" s="36">
        <v>0</v>
      </c>
      <c r="H476" s="71">
        <v>0</v>
      </c>
      <c r="I476" s="71">
        <v>0</v>
      </c>
      <c r="J476" s="71">
        <v>0</v>
      </c>
      <c r="K476" s="36"/>
    </row>
    <row r="477" spans="1:11" ht="13.5" customHeight="1" x14ac:dyDescent="0.2">
      <c r="A477" s="55"/>
      <c r="B477" s="25"/>
      <c r="C477" s="18"/>
      <c r="D477" s="36"/>
      <c r="E477" s="36"/>
      <c r="F477" s="36"/>
      <c r="G477" s="36"/>
      <c r="H477" s="71"/>
      <c r="I477" s="71"/>
      <c r="J477" s="71"/>
      <c r="K477" s="36"/>
    </row>
    <row r="478" spans="1:11" ht="13.5" customHeight="1" x14ac:dyDescent="0.2">
      <c r="A478" s="54">
        <v>9211</v>
      </c>
      <c r="B478" s="101" t="s">
        <v>177</v>
      </c>
      <c r="C478" s="102"/>
      <c r="D478" s="36"/>
      <c r="E478" s="36"/>
      <c r="F478" s="36"/>
      <c r="G478" s="36"/>
      <c r="H478" s="71"/>
      <c r="I478" s="71"/>
      <c r="J478" s="71"/>
      <c r="K478" s="36"/>
    </row>
    <row r="479" spans="1:11" s="5" customFormat="1" ht="13.5" hidden="1" customHeight="1" x14ac:dyDescent="0.2">
      <c r="A479" s="43" t="s">
        <v>178</v>
      </c>
      <c r="B479" s="105" t="s">
        <v>161</v>
      </c>
      <c r="C479" s="106"/>
      <c r="D479" s="11"/>
      <c r="E479" s="11"/>
      <c r="F479" s="11"/>
      <c r="G479" s="11"/>
      <c r="H479" s="69"/>
      <c r="I479" s="69"/>
      <c r="J479" s="69"/>
      <c r="K479" s="11"/>
    </row>
    <row r="480" spans="1:11" ht="13.5" hidden="1" customHeight="1" x14ac:dyDescent="0.2">
      <c r="A480" s="55">
        <v>11001</v>
      </c>
      <c r="B480" s="105" t="s">
        <v>123</v>
      </c>
      <c r="C480" s="106"/>
      <c r="D480" s="36"/>
      <c r="E480" s="36"/>
      <c r="F480" s="36"/>
      <c r="G480" s="36"/>
      <c r="H480" s="71"/>
      <c r="I480" s="71"/>
      <c r="J480" s="71"/>
      <c r="K480" s="36"/>
    </row>
    <row r="481" spans="1:14" ht="13.5" hidden="1" customHeight="1" x14ac:dyDescent="0.2">
      <c r="A481" s="43"/>
      <c r="B481" s="25">
        <v>3</v>
      </c>
      <c r="C481" s="29" t="s">
        <v>10</v>
      </c>
      <c r="D481" s="36">
        <f t="shared" ref="D481:I481" si="222">D482+D486</f>
        <v>16579.689999999999</v>
      </c>
      <c r="E481" s="36">
        <f t="shared" si="222"/>
        <v>10704.17</v>
      </c>
      <c r="F481" s="36">
        <f t="shared" si="222"/>
        <v>16500.559999999998</v>
      </c>
      <c r="G481" s="36">
        <f t="shared" si="222"/>
        <v>2190.000663614042</v>
      </c>
      <c r="H481" s="36">
        <f t="shared" si="222"/>
        <v>2190</v>
      </c>
      <c r="I481" s="36">
        <f t="shared" si="222"/>
        <v>0</v>
      </c>
      <c r="J481" s="36">
        <f t="shared" ref="J481" si="223">J482+J486</f>
        <v>0</v>
      </c>
      <c r="K481" s="36"/>
    </row>
    <row r="482" spans="1:14" ht="13.5" hidden="1" customHeight="1" x14ac:dyDescent="0.2">
      <c r="A482" s="55"/>
      <c r="B482" s="4">
        <v>31</v>
      </c>
      <c r="C482" s="4" t="s">
        <v>17</v>
      </c>
      <c r="D482" s="36">
        <f t="shared" ref="D482:I482" si="224">SUM(D483:D485)</f>
        <v>15480</v>
      </c>
      <c r="E482" s="36">
        <f t="shared" si="224"/>
        <v>10451.32</v>
      </c>
      <c r="F482" s="36">
        <f t="shared" si="224"/>
        <v>14500.56</v>
      </c>
      <c r="G482" s="36">
        <f t="shared" si="224"/>
        <v>1924.5550467847897</v>
      </c>
      <c r="H482" s="36">
        <f t="shared" si="224"/>
        <v>1924.55</v>
      </c>
      <c r="I482" s="36">
        <f t="shared" si="224"/>
        <v>0</v>
      </c>
      <c r="J482" s="36">
        <f t="shared" ref="J482" si="225">SUM(J483:J485)</f>
        <v>0</v>
      </c>
      <c r="K482" s="36"/>
    </row>
    <row r="483" spans="1:14" ht="13.5" hidden="1" customHeight="1" x14ac:dyDescent="0.2">
      <c r="A483" s="55"/>
      <c r="B483" s="25">
        <v>311</v>
      </c>
      <c r="C483" s="18" t="s">
        <v>9</v>
      </c>
      <c r="D483" s="36">
        <v>12000</v>
      </c>
      <c r="E483" s="36">
        <v>8537</v>
      </c>
      <c r="F483" s="36">
        <v>11588.46</v>
      </c>
      <c r="G483" s="36">
        <f>F483/7.5345</f>
        <v>1538.0529564005572</v>
      </c>
      <c r="H483" s="36">
        <v>1538.05</v>
      </c>
      <c r="I483" s="36">
        <v>0</v>
      </c>
      <c r="J483" s="36">
        <v>0</v>
      </c>
      <c r="K483" s="36"/>
    </row>
    <row r="484" spans="1:14" ht="13.5" hidden="1" customHeight="1" x14ac:dyDescent="0.2">
      <c r="A484" s="55"/>
      <c r="B484" s="25">
        <v>312</v>
      </c>
      <c r="C484" s="18" t="s">
        <v>74</v>
      </c>
      <c r="D484" s="36">
        <v>1500</v>
      </c>
      <c r="E484" s="36">
        <v>505.71</v>
      </c>
      <c r="F484" s="36">
        <v>1000</v>
      </c>
      <c r="G484" s="36">
        <f>F484/7.5345</f>
        <v>132.72280841462606</v>
      </c>
      <c r="H484" s="36">
        <v>132.72</v>
      </c>
      <c r="I484" s="36">
        <v>0</v>
      </c>
      <c r="J484" s="36">
        <v>0</v>
      </c>
      <c r="K484" s="36"/>
    </row>
    <row r="485" spans="1:14" ht="13.5" hidden="1" customHeight="1" x14ac:dyDescent="0.2">
      <c r="A485" s="55"/>
      <c r="B485" s="25">
        <v>313</v>
      </c>
      <c r="C485" s="18" t="s">
        <v>18</v>
      </c>
      <c r="D485" s="36">
        <v>1980</v>
      </c>
      <c r="E485" s="36">
        <v>1408.61</v>
      </c>
      <c r="F485" s="36">
        <v>1912.1</v>
      </c>
      <c r="G485" s="36">
        <f>F485/7.5345</f>
        <v>253.77928196960644</v>
      </c>
      <c r="H485" s="36">
        <v>253.78</v>
      </c>
      <c r="I485" s="36">
        <v>0</v>
      </c>
      <c r="J485" s="36">
        <v>0</v>
      </c>
      <c r="K485" s="36"/>
    </row>
    <row r="486" spans="1:14" ht="13.5" hidden="1" customHeight="1" x14ac:dyDescent="0.2">
      <c r="A486" s="55"/>
      <c r="B486" s="25">
        <v>32</v>
      </c>
      <c r="C486" s="18" t="s">
        <v>11</v>
      </c>
      <c r="D486" s="36">
        <f t="shared" ref="D486:J486" si="226">D487</f>
        <v>1099.69</v>
      </c>
      <c r="E486" s="36">
        <f t="shared" si="226"/>
        <v>252.85</v>
      </c>
      <c r="F486" s="36">
        <f t="shared" si="226"/>
        <v>2000</v>
      </c>
      <c r="G486" s="36">
        <f t="shared" si="226"/>
        <v>265.44561682925212</v>
      </c>
      <c r="H486" s="36">
        <f t="shared" si="226"/>
        <v>265.45</v>
      </c>
      <c r="I486" s="36">
        <f t="shared" si="226"/>
        <v>0</v>
      </c>
      <c r="J486" s="36">
        <f t="shared" si="226"/>
        <v>0</v>
      </c>
      <c r="K486" s="36"/>
    </row>
    <row r="487" spans="1:14" ht="13.5" hidden="1" customHeight="1" x14ac:dyDescent="0.2">
      <c r="A487" s="55"/>
      <c r="B487" s="25">
        <v>321</v>
      </c>
      <c r="C487" s="18" t="s">
        <v>19</v>
      </c>
      <c r="D487" s="36">
        <v>1099.69</v>
      </c>
      <c r="E487" s="36">
        <v>252.85</v>
      </c>
      <c r="F487" s="36">
        <v>2000</v>
      </c>
      <c r="G487" s="36">
        <f>F487/7.5345</f>
        <v>265.44561682925212</v>
      </c>
      <c r="H487" s="36">
        <v>265.45</v>
      </c>
      <c r="I487" s="36">
        <v>0</v>
      </c>
      <c r="J487" s="36">
        <v>0</v>
      </c>
      <c r="K487" s="36"/>
    </row>
    <row r="488" spans="1:14" ht="13.5" customHeight="1" x14ac:dyDescent="0.2">
      <c r="A488" s="43" t="s">
        <v>178</v>
      </c>
      <c r="B488" s="105" t="s">
        <v>161</v>
      </c>
      <c r="C488" s="106"/>
      <c r="D488" s="36"/>
      <c r="E488" s="36"/>
      <c r="F488" s="36"/>
      <c r="G488" s="36"/>
      <c r="H488" s="36"/>
      <c r="I488" s="36"/>
      <c r="J488" s="36"/>
      <c r="K488" s="36"/>
    </row>
    <row r="489" spans="1:14" ht="13.5" customHeight="1" x14ac:dyDescent="0.2">
      <c r="A489" s="55">
        <v>51100</v>
      </c>
      <c r="B489" s="105" t="s">
        <v>162</v>
      </c>
      <c r="C489" s="106"/>
      <c r="D489" s="36"/>
      <c r="E489" s="36"/>
      <c r="F489" s="36"/>
      <c r="G489" s="36"/>
      <c r="H489" s="36"/>
      <c r="I489" s="36"/>
      <c r="J489" s="36"/>
      <c r="K489" s="36"/>
    </row>
    <row r="490" spans="1:14" ht="13.5" customHeight="1" x14ac:dyDescent="0.2">
      <c r="A490" s="55"/>
      <c r="B490" s="25">
        <v>3</v>
      </c>
      <c r="C490" s="29" t="s">
        <v>10</v>
      </c>
      <c r="D490" s="36">
        <f t="shared" ref="D490:I490" si="227">D491+D495</f>
        <v>100657.17</v>
      </c>
      <c r="E490" s="36">
        <f t="shared" si="227"/>
        <v>52795.83</v>
      </c>
      <c r="F490" s="36">
        <f t="shared" si="227"/>
        <v>93503.15</v>
      </c>
      <c r="G490" s="36">
        <f t="shared" si="227"/>
        <v>12410.000663614041</v>
      </c>
      <c r="H490" s="36">
        <f t="shared" si="227"/>
        <v>12410.000000000002</v>
      </c>
      <c r="I490" s="36">
        <f t="shared" si="227"/>
        <v>11740.38</v>
      </c>
      <c r="J490" s="36">
        <f t="shared" ref="J490" si="228">J491+J495</f>
        <v>10366.240000000002</v>
      </c>
      <c r="K490" s="98">
        <f t="shared" ref="K490:K495" si="229">J490/I490</f>
        <v>0.88295608830378591</v>
      </c>
    </row>
    <row r="491" spans="1:14" ht="13.5" customHeight="1" x14ac:dyDescent="0.2">
      <c r="A491" s="55"/>
      <c r="B491" s="4">
        <v>31</v>
      </c>
      <c r="C491" s="4" t="s">
        <v>17</v>
      </c>
      <c r="D491" s="36">
        <f t="shared" ref="D491:I491" si="230">SUM(D492:D494)</f>
        <v>89545</v>
      </c>
      <c r="E491" s="36">
        <f t="shared" si="230"/>
        <v>51548.68</v>
      </c>
      <c r="F491" s="36">
        <f t="shared" si="230"/>
        <v>88503.15</v>
      </c>
      <c r="G491" s="36">
        <f t="shared" si="230"/>
        <v>11746.386621540911</v>
      </c>
      <c r="H491" s="36">
        <f t="shared" si="230"/>
        <v>11746.390000000001</v>
      </c>
      <c r="I491" s="36">
        <f t="shared" si="230"/>
        <v>11094.05</v>
      </c>
      <c r="J491" s="36">
        <f t="shared" ref="J491" si="231">SUM(J492:J494)</f>
        <v>9812.5600000000013</v>
      </c>
      <c r="K491" s="98">
        <f t="shared" si="229"/>
        <v>0.88448853214110279</v>
      </c>
    </row>
    <row r="492" spans="1:14" ht="13.5" customHeight="1" x14ac:dyDescent="0.2">
      <c r="A492" s="55"/>
      <c r="B492" s="25">
        <v>311</v>
      </c>
      <c r="C492" s="18" t="s">
        <v>9</v>
      </c>
      <c r="D492" s="36">
        <v>73000</v>
      </c>
      <c r="E492" s="36">
        <v>42106.77</v>
      </c>
      <c r="F492" s="36">
        <v>72964.08</v>
      </c>
      <c r="G492" s="36">
        <f>F492/7.5345</f>
        <v>9683.9976109894487</v>
      </c>
      <c r="H492" s="36">
        <v>9684</v>
      </c>
      <c r="I492" s="36">
        <v>9007.76</v>
      </c>
      <c r="J492" s="36">
        <v>7907.77</v>
      </c>
      <c r="K492" s="98">
        <f t="shared" si="229"/>
        <v>0.87788417986269618</v>
      </c>
    </row>
    <row r="493" spans="1:14" ht="13.5" customHeight="1" x14ac:dyDescent="0.2">
      <c r="A493" s="55"/>
      <c r="B493" s="25">
        <v>312</v>
      </c>
      <c r="C493" s="18" t="s">
        <v>74</v>
      </c>
      <c r="D493" s="36">
        <v>4500</v>
      </c>
      <c r="E493" s="36">
        <v>2494.29</v>
      </c>
      <c r="F493" s="36">
        <v>3500</v>
      </c>
      <c r="G493" s="36">
        <f>F493/7.5345</f>
        <v>464.52982945119118</v>
      </c>
      <c r="H493" s="36">
        <v>464.53</v>
      </c>
      <c r="I493" s="36">
        <v>600</v>
      </c>
      <c r="J493" s="36">
        <v>600</v>
      </c>
      <c r="K493" s="98">
        <f t="shared" si="229"/>
        <v>1</v>
      </c>
      <c r="N493" s="23"/>
    </row>
    <row r="494" spans="1:14" ht="13.5" customHeight="1" x14ac:dyDescent="0.2">
      <c r="A494" s="55"/>
      <c r="B494" s="25">
        <v>313</v>
      </c>
      <c r="C494" s="18" t="s">
        <v>18</v>
      </c>
      <c r="D494" s="36">
        <v>12045</v>
      </c>
      <c r="E494" s="36">
        <v>6947.62</v>
      </c>
      <c r="F494" s="36">
        <v>12039.07</v>
      </c>
      <c r="G494" s="36">
        <f>F494/7.5345</f>
        <v>1597.8591811002721</v>
      </c>
      <c r="H494" s="36">
        <v>1597.86</v>
      </c>
      <c r="I494" s="36">
        <v>1486.29</v>
      </c>
      <c r="J494" s="36">
        <v>1304.79</v>
      </c>
      <c r="K494" s="98">
        <f t="shared" si="229"/>
        <v>0.87788385846638273</v>
      </c>
      <c r="N494" s="23"/>
    </row>
    <row r="495" spans="1:14" ht="13.5" customHeight="1" x14ac:dyDescent="0.2">
      <c r="A495" s="55"/>
      <c r="B495" s="25">
        <v>32</v>
      </c>
      <c r="C495" s="18" t="s">
        <v>11</v>
      </c>
      <c r="D495" s="36">
        <f t="shared" ref="D495:J495" si="232">D496</f>
        <v>11112.17</v>
      </c>
      <c r="E495" s="36">
        <f t="shared" si="232"/>
        <v>1247.1500000000001</v>
      </c>
      <c r="F495" s="36">
        <f t="shared" si="232"/>
        <v>5000</v>
      </c>
      <c r="G495" s="36">
        <f t="shared" si="232"/>
        <v>663.61404207313024</v>
      </c>
      <c r="H495" s="36">
        <f t="shared" si="232"/>
        <v>663.61</v>
      </c>
      <c r="I495" s="36">
        <f t="shared" si="232"/>
        <v>646.33000000000004</v>
      </c>
      <c r="J495" s="36">
        <f t="shared" si="232"/>
        <v>553.67999999999995</v>
      </c>
      <c r="K495" s="98">
        <f t="shared" si="229"/>
        <v>0.85665217458573784</v>
      </c>
    </row>
    <row r="496" spans="1:14" ht="13.5" customHeight="1" x14ac:dyDescent="0.2">
      <c r="A496" s="55"/>
      <c r="B496" s="25">
        <v>321</v>
      </c>
      <c r="C496" s="18" t="s">
        <v>19</v>
      </c>
      <c r="D496" s="36">
        <v>11112.17</v>
      </c>
      <c r="E496" s="36">
        <v>1247.1500000000001</v>
      </c>
      <c r="F496" s="36">
        <v>5000</v>
      </c>
      <c r="G496" s="36">
        <f>F496/7.5345</f>
        <v>663.61404207313024</v>
      </c>
      <c r="H496" s="36">
        <v>663.61</v>
      </c>
      <c r="I496" s="36">
        <v>646.33000000000004</v>
      </c>
      <c r="J496" s="36">
        <v>553.67999999999995</v>
      </c>
      <c r="K496" s="11"/>
    </row>
    <row r="497" spans="1:14" ht="13.5" customHeight="1" x14ac:dyDescent="0.2">
      <c r="A497" s="54">
        <v>9211</v>
      </c>
      <c r="B497" s="101" t="s">
        <v>216</v>
      </c>
      <c r="C497" s="102"/>
      <c r="D497" s="36"/>
      <c r="E497" s="36"/>
      <c r="F497" s="36"/>
      <c r="G497" s="36"/>
      <c r="H497" s="71"/>
      <c r="I497" s="71"/>
      <c r="J497" s="71"/>
      <c r="K497" s="11"/>
    </row>
    <row r="498" spans="1:14" ht="13.5" customHeight="1" x14ac:dyDescent="0.2">
      <c r="A498" s="43" t="s">
        <v>178</v>
      </c>
      <c r="B498" s="105" t="s">
        <v>217</v>
      </c>
      <c r="C498" s="106"/>
      <c r="D498" s="11"/>
      <c r="E498" s="11"/>
      <c r="F498" s="11"/>
      <c r="G498" s="11"/>
      <c r="H498" s="69"/>
      <c r="I498" s="69"/>
      <c r="J498" s="69"/>
      <c r="K498" s="11"/>
    </row>
    <row r="499" spans="1:14" ht="13.5" customHeight="1" x14ac:dyDescent="0.2">
      <c r="A499" s="55">
        <v>11001</v>
      </c>
      <c r="B499" s="105" t="s">
        <v>123</v>
      </c>
      <c r="C499" s="106"/>
      <c r="D499" s="36"/>
      <c r="E499" s="36"/>
      <c r="F499" s="36"/>
      <c r="G499" s="36"/>
      <c r="H499" s="71"/>
      <c r="I499" s="71"/>
      <c r="J499" s="71"/>
      <c r="K499" s="11"/>
    </row>
    <row r="500" spans="1:14" ht="13.5" customHeight="1" x14ac:dyDescent="0.2">
      <c r="A500" s="43"/>
      <c r="B500" s="25">
        <v>3</v>
      </c>
      <c r="C500" s="29" t="s">
        <v>10</v>
      </c>
      <c r="D500" s="36">
        <f t="shared" ref="D500:I500" si="233">D501+D505</f>
        <v>16579.689999999999</v>
      </c>
      <c r="E500" s="36">
        <f t="shared" si="233"/>
        <v>10704.17</v>
      </c>
      <c r="F500" s="36">
        <f t="shared" si="233"/>
        <v>16500.559999999998</v>
      </c>
      <c r="G500" s="36"/>
      <c r="H500" s="36"/>
      <c r="I500" s="36">
        <f t="shared" si="233"/>
        <v>3149.9999999999995</v>
      </c>
      <c r="J500" s="36">
        <f t="shared" ref="J500" si="234">J501+J505</f>
        <v>6097.46</v>
      </c>
      <c r="K500" s="98">
        <f t="shared" ref="K500:K505" si="235">J500/I500</f>
        <v>1.9357015873015877</v>
      </c>
    </row>
    <row r="501" spans="1:14" ht="13.5" customHeight="1" x14ac:dyDescent="0.2">
      <c r="A501" s="55"/>
      <c r="B501" s="4">
        <v>31</v>
      </c>
      <c r="C501" s="4" t="s">
        <v>17</v>
      </c>
      <c r="D501" s="36">
        <f>SUM(D502:D504)</f>
        <v>15480</v>
      </c>
      <c r="E501" s="36">
        <f>SUM(E502:E504)</f>
        <v>10451.32</v>
      </c>
      <c r="F501" s="36">
        <f>SUM(F502:F504)</f>
        <v>14500.56</v>
      </c>
      <c r="G501" s="36"/>
      <c r="H501" s="36"/>
      <c r="I501" s="36">
        <f>SUM(I502:I504)</f>
        <v>2888.4199999999996</v>
      </c>
      <c r="J501" s="36">
        <f>SUM(J502:J504)</f>
        <v>5785.87</v>
      </c>
      <c r="K501" s="98">
        <f t="shared" si="235"/>
        <v>2.0031262766495179</v>
      </c>
    </row>
    <row r="502" spans="1:14" ht="13.5" customHeight="1" x14ac:dyDescent="0.2">
      <c r="A502" s="55"/>
      <c r="B502" s="25">
        <v>311</v>
      </c>
      <c r="C502" s="18" t="s">
        <v>9</v>
      </c>
      <c r="D502" s="36">
        <v>12000</v>
      </c>
      <c r="E502" s="36">
        <v>8537</v>
      </c>
      <c r="F502" s="36">
        <v>11588.46</v>
      </c>
      <c r="G502" s="36"/>
      <c r="H502" s="36"/>
      <c r="I502" s="36">
        <v>2238.9899999999998</v>
      </c>
      <c r="J502" s="36">
        <v>4158.67</v>
      </c>
      <c r="K502" s="98">
        <f t="shared" si="235"/>
        <v>1.8573865894890109</v>
      </c>
    </row>
    <row r="503" spans="1:14" ht="13.5" customHeight="1" x14ac:dyDescent="0.2">
      <c r="A503" s="55"/>
      <c r="B503" s="25">
        <v>312</v>
      </c>
      <c r="C503" s="18" t="s">
        <v>74</v>
      </c>
      <c r="D503" s="36">
        <v>1500</v>
      </c>
      <c r="E503" s="36">
        <v>505.71</v>
      </c>
      <c r="F503" s="36">
        <v>1000</v>
      </c>
      <c r="G503" s="36"/>
      <c r="H503" s="36"/>
      <c r="I503" s="36">
        <v>280</v>
      </c>
      <c r="J503" s="36">
        <v>941</v>
      </c>
      <c r="K503" s="98">
        <f t="shared" si="235"/>
        <v>3.3607142857142858</v>
      </c>
    </row>
    <row r="504" spans="1:14" ht="13.5" customHeight="1" x14ac:dyDescent="0.2">
      <c r="A504" s="55"/>
      <c r="B504" s="25">
        <v>313</v>
      </c>
      <c r="C504" s="18" t="s">
        <v>18</v>
      </c>
      <c r="D504" s="36">
        <v>1980</v>
      </c>
      <c r="E504" s="36">
        <v>1408.61</v>
      </c>
      <c r="F504" s="36">
        <v>1912.1</v>
      </c>
      <c r="G504" s="36"/>
      <c r="H504" s="36"/>
      <c r="I504" s="36">
        <v>369.43</v>
      </c>
      <c r="J504" s="36">
        <v>686.2</v>
      </c>
      <c r="K504" s="98">
        <f t="shared" si="235"/>
        <v>1.8574560809896328</v>
      </c>
    </row>
    <row r="505" spans="1:14" ht="13.5" customHeight="1" x14ac:dyDescent="0.2">
      <c r="A505" s="55"/>
      <c r="B505" s="25">
        <v>32</v>
      </c>
      <c r="C505" s="18" t="s">
        <v>11</v>
      </c>
      <c r="D505" s="36">
        <f>D506</f>
        <v>1099.69</v>
      </c>
      <c r="E505" s="36">
        <f>E506</f>
        <v>252.85</v>
      </c>
      <c r="F505" s="36">
        <f>F506</f>
        <v>2000</v>
      </c>
      <c r="G505" s="36"/>
      <c r="H505" s="36"/>
      <c r="I505" s="36">
        <f>SUM(I506:I507)</f>
        <v>261.58</v>
      </c>
      <c r="J505" s="36">
        <f>SUM(J506:J507)</f>
        <v>311.58999999999997</v>
      </c>
      <c r="K505" s="98">
        <f t="shared" si="235"/>
        <v>1.1911843413104977</v>
      </c>
    </row>
    <row r="506" spans="1:14" ht="13.5" customHeight="1" x14ac:dyDescent="0.2">
      <c r="A506" s="55"/>
      <c r="B506" s="25">
        <v>321</v>
      </c>
      <c r="C506" s="18" t="s">
        <v>19</v>
      </c>
      <c r="D506" s="36">
        <v>1099.69</v>
      </c>
      <c r="E506" s="36">
        <v>252.85</v>
      </c>
      <c r="F506" s="36">
        <v>2000</v>
      </c>
      <c r="G506" s="36"/>
      <c r="H506" s="36"/>
      <c r="I506" s="36">
        <v>213.5</v>
      </c>
      <c r="J506" s="36">
        <v>262.51</v>
      </c>
      <c r="K506" s="11"/>
      <c r="N506" s="23"/>
    </row>
    <row r="507" spans="1:14" ht="13.5" customHeight="1" x14ac:dyDescent="0.2">
      <c r="A507" s="43"/>
      <c r="B507" s="22">
        <v>323</v>
      </c>
      <c r="C507" s="28" t="s">
        <v>22</v>
      </c>
      <c r="D507" s="36"/>
      <c r="E507" s="36"/>
      <c r="F507" s="36"/>
      <c r="G507" s="36"/>
      <c r="H507" s="36"/>
      <c r="I507" s="36">
        <v>48.08</v>
      </c>
      <c r="J507" s="36">
        <v>49.08</v>
      </c>
      <c r="K507" s="11"/>
    </row>
    <row r="508" spans="1:14" ht="13.5" customHeight="1" x14ac:dyDescent="0.2">
      <c r="A508" s="43" t="s">
        <v>178</v>
      </c>
      <c r="B508" s="105" t="s">
        <v>217</v>
      </c>
      <c r="C508" s="106"/>
      <c r="D508" s="36"/>
      <c r="E508" s="36"/>
      <c r="F508" s="36"/>
      <c r="G508" s="36"/>
      <c r="H508" s="36"/>
      <c r="I508" s="36"/>
      <c r="J508" s="36"/>
      <c r="K508" s="11"/>
    </row>
    <row r="509" spans="1:14" ht="13.5" customHeight="1" x14ac:dyDescent="0.2">
      <c r="A509" s="55">
        <v>51100</v>
      </c>
      <c r="B509" s="105" t="s">
        <v>162</v>
      </c>
      <c r="C509" s="106"/>
      <c r="D509" s="36"/>
      <c r="E509" s="36"/>
      <c r="F509" s="36"/>
      <c r="G509" s="36"/>
      <c r="H509" s="36"/>
      <c r="I509" s="36"/>
      <c r="J509" s="36"/>
      <c r="K509" s="11"/>
    </row>
    <row r="510" spans="1:14" ht="13.5" customHeight="1" x14ac:dyDescent="0.2">
      <c r="A510" s="55"/>
      <c r="B510" s="25">
        <v>3</v>
      </c>
      <c r="C510" s="29" t="s">
        <v>10</v>
      </c>
      <c r="D510" s="36">
        <f t="shared" ref="D510:I510" si="236">D511+D515</f>
        <v>100657.17</v>
      </c>
      <c r="E510" s="36">
        <f t="shared" si="236"/>
        <v>52795.83</v>
      </c>
      <c r="F510" s="36">
        <f t="shared" si="236"/>
        <v>93503.15</v>
      </c>
      <c r="G510" s="36"/>
      <c r="H510" s="36"/>
      <c r="I510" s="36">
        <f t="shared" si="236"/>
        <v>5850</v>
      </c>
      <c r="J510" s="36">
        <f t="shared" ref="J510" si="237">J511+J515</f>
        <v>5850</v>
      </c>
      <c r="K510" s="98">
        <f t="shared" ref="K510:K511" si="238">J510/I510</f>
        <v>1</v>
      </c>
    </row>
    <row r="511" spans="1:14" ht="13.5" customHeight="1" x14ac:dyDescent="0.2">
      <c r="A511" s="55"/>
      <c r="B511" s="4">
        <v>31</v>
      </c>
      <c r="C511" s="4" t="s">
        <v>17</v>
      </c>
      <c r="D511" s="36">
        <f>SUM(D512:D514)</f>
        <v>89545</v>
      </c>
      <c r="E511" s="36">
        <f>SUM(E512:E514)</f>
        <v>51548.68</v>
      </c>
      <c r="F511" s="36">
        <f>SUM(F512:F514)</f>
        <v>88503.15</v>
      </c>
      <c r="G511" s="36"/>
      <c r="H511" s="36"/>
      <c r="I511" s="36">
        <f>SUM(I512:I514)</f>
        <v>5364.21</v>
      </c>
      <c r="J511" s="36">
        <f>SUM(J512:J514)</f>
        <v>5403.21</v>
      </c>
      <c r="K511" s="98">
        <f t="shared" si="238"/>
        <v>1.00727040887661</v>
      </c>
    </row>
    <row r="512" spans="1:14" ht="13.5" customHeight="1" x14ac:dyDescent="0.2">
      <c r="A512" s="55"/>
      <c r="B512" s="25">
        <v>311</v>
      </c>
      <c r="C512" s="18" t="s">
        <v>9</v>
      </c>
      <c r="D512" s="36">
        <v>73000</v>
      </c>
      <c r="E512" s="36">
        <v>42106.77</v>
      </c>
      <c r="F512" s="36">
        <v>72964.08</v>
      </c>
      <c r="G512" s="36"/>
      <c r="H512" s="36"/>
      <c r="I512" s="36">
        <v>4158.12</v>
      </c>
      <c r="J512" s="36">
        <v>4158.12</v>
      </c>
      <c r="K512" s="11"/>
    </row>
    <row r="513" spans="1:11" ht="13.5" customHeight="1" x14ac:dyDescent="0.2">
      <c r="A513" s="55"/>
      <c r="B513" s="25">
        <v>312</v>
      </c>
      <c r="C513" s="18" t="s">
        <v>74</v>
      </c>
      <c r="D513" s="36">
        <v>4500</v>
      </c>
      <c r="E513" s="36">
        <v>2494.29</v>
      </c>
      <c r="F513" s="36">
        <v>3500</v>
      </c>
      <c r="G513" s="36"/>
      <c r="H513" s="36"/>
      <c r="I513" s="36">
        <v>520</v>
      </c>
      <c r="J513" s="36">
        <v>559</v>
      </c>
      <c r="K513" s="11"/>
    </row>
    <row r="514" spans="1:11" ht="13.5" customHeight="1" x14ac:dyDescent="0.2">
      <c r="A514" s="55"/>
      <c r="B514" s="25">
        <v>313</v>
      </c>
      <c r="C514" s="18" t="s">
        <v>18</v>
      </c>
      <c r="D514" s="36">
        <v>12045</v>
      </c>
      <c r="E514" s="36">
        <v>6947.62</v>
      </c>
      <c r="F514" s="36">
        <v>12039.07</v>
      </c>
      <c r="G514" s="36"/>
      <c r="H514" s="36"/>
      <c r="I514" s="36">
        <v>686.09</v>
      </c>
      <c r="J514" s="36">
        <v>686.09</v>
      </c>
      <c r="K514" s="11"/>
    </row>
    <row r="515" spans="1:11" ht="13.5" customHeight="1" x14ac:dyDescent="0.2">
      <c r="A515" s="55"/>
      <c r="B515" s="25">
        <v>32</v>
      </c>
      <c r="C515" s="18" t="s">
        <v>11</v>
      </c>
      <c r="D515" s="36">
        <f>D516</f>
        <v>11112.17</v>
      </c>
      <c r="E515" s="36">
        <f>E516</f>
        <v>1247.1500000000001</v>
      </c>
      <c r="F515" s="36">
        <f>F516</f>
        <v>5000</v>
      </c>
      <c r="G515" s="36"/>
      <c r="H515" s="36"/>
      <c r="I515" s="36">
        <f>SUM(I516:I517)</f>
        <v>485.79</v>
      </c>
      <c r="J515" s="36">
        <f>SUM(J516:J517)</f>
        <v>446.79</v>
      </c>
      <c r="K515" s="98">
        <f t="shared" ref="K515" si="239">J515/I515</f>
        <v>0.91971839683813994</v>
      </c>
    </row>
    <row r="516" spans="1:11" ht="13.5" customHeight="1" x14ac:dyDescent="0.2">
      <c r="A516" s="55"/>
      <c r="B516" s="25">
        <v>321</v>
      </c>
      <c r="C516" s="18" t="s">
        <v>19</v>
      </c>
      <c r="D516" s="36">
        <v>11112.17</v>
      </c>
      <c r="E516" s="36">
        <v>1247.1500000000001</v>
      </c>
      <c r="F516" s="36">
        <v>5000</v>
      </c>
      <c r="G516" s="36"/>
      <c r="H516" s="36"/>
      <c r="I516" s="36">
        <v>396.5</v>
      </c>
      <c r="J516" s="36">
        <v>357.5</v>
      </c>
      <c r="K516" s="11"/>
    </row>
    <row r="517" spans="1:11" ht="13.5" customHeight="1" x14ac:dyDescent="0.2">
      <c r="A517" s="55"/>
      <c r="B517" s="22">
        <v>323</v>
      </c>
      <c r="C517" s="28" t="s">
        <v>22</v>
      </c>
      <c r="D517" s="36"/>
      <c r="E517" s="36"/>
      <c r="F517" s="36"/>
      <c r="G517" s="36"/>
      <c r="H517" s="36"/>
      <c r="I517" s="36">
        <v>89.29</v>
      </c>
      <c r="J517" s="36">
        <v>89.29</v>
      </c>
      <c r="K517" s="11"/>
    </row>
    <row r="518" spans="1:11" ht="13.5" customHeight="1" x14ac:dyDescent="0.2">
      <c r="A518" s="55"/>
      <c r="B518" s="22"/>
      <c r="C518" s="28"/>
      <c r="D518" s="36"/>
      <c r="E518" s="36"/>
      <c r="F518" s="36"/>
      <c r="G518" s="36"/>
      <c r="H518" s="36"/>
      <c r="I518" s="36"/>
      <c r="J518" s="36"/>
      <c r="K518" s="11"/>
    </row>
    <row r="519" spans="1:11" ht="16.5" customHeight="1" x14ac:dyDescent="0.2">
      <c r="A519" s="55"/>
      <c r="B519" s="25"/>
      <c r="C519" s="27" t="s">
        <v>13</v>
      </c>
      <c r="D519" s="11" t="e">
        <f t="shared" ref="D519:I519" si="240">D121</f>
        <v>#REF!</v>
      </c>
      <c r="E519" s="11" t="e">
        <f t="shared" si="240"/>
        <v>#REF!</v>
      </c>
      <c r="F519" s="11">
        <f t="shared" si="240"/>
        <v>5524514.7528571431</v>
      </c>
      <c r="G519" s="11">
        <f t="shared" si="240"/>
        <v>733229.11312723369</v>
      </c>
      <c r="H519" s="11">
        <f t="shared" si="240"/>
        <v>824401.38999999978</v>
      </c>
      <c r="I519" s="11">
        <f t="shared" si="240"/>
        <v>887459.43999999983</v>
      </c>
      <c r="J519" s="11">
        <f t="shared" ref="J519" si="241">J121</f>
        <v>862786.42999999982</v>
      </c>
      <c r="K519" s="99">
        <f>J519/I519</f>
        <v>0.97219815476862803</v>
      </c>
    </row>
    <row r="520" spans="1:11" x14ac:dyDescent="0.2">
      <c r="B520" s="134"/>
      <c r="C520" s="134"/>
      <c r="D520" s="134"/>
      <c r="E520" s="134"/>
      <c r="F520" s="134"/>
      <c r="G520" s="134"/>
      <c r="H520" s="134"/>
      <c r="I520" s="134"/>
      <c r="J520" s="134"/>
    </row>
    <row r="521" spans="1:11" ht="20.100000000000001" customHeight="1" x14ac:dyDescent="0.2">
      <c r="B521" s="17"/>
      <c r="C521" s="17"/>
      <c r="D521" s="40"/>
      <c r="E521" s="40"/>
      <c r="F521" s="40"/>
      <c r="G521" s="40"/>
      <c r="H521" s="40"/>
      <c r="I521" s="40"/>
      <c r="J521" s="40"/>
      <c r="K521" s="40"/>
    </row>
    <row r="522" spans="1:11" ht="12.75" customHeight="1" x14ac:dyDescent="0.2">
      <c r="B522" s="17"/>
      <c r="C522" s="17"/>
      <c r="D522" s="17"/>
      <c r="E522" s="17"/>
      <c r="F522" s="17"/>
      <c r="G522" s="17"/>
      <c r="H522" s="17"/>
      <c r="I522" s="17"/>
      <c r="J522" s="17"/>
    </row>
    <row r="523" spans="1:11" ht="15" customHeight="1" x14ac:dyDescent="0.2">
      <c r="B523" s="17"/>
      <c r="C523" s="17"/>
      <c r="D523" s="17"/>
      <c r="E523" s="17"/>
      <c r="F523" s="17"/>
      <c r="G523" s="17"/>
      <c r="H523" s="17"/>
      <c r="I523" s="17"/>
      <c r="J523" s="17"/>
    </row>
    <row r="524" spans="1:11" ht="9.75" hidden="1" customHeight="1" x14ac:dyDescent="0.2">
      <c r="B524" s="17"/>
      <c r="C524" s="17"/>
      <c r="D524" s="17"/>
      <c r="E524" s="17"/>
      <c r="F524" s="17"/>
      <c r="G524" s="17"/>
      <c r="H524" s="74"/>
      <c r="I524" s="74"/>
      <c r="J524" s="17"/>
    </row>
    <row r="525" spans="1:1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</row>
    <row r="526" spans="1:1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</row>
    <row r="527" spans="1:1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</row>
    <row r="528" spans="1:1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</row>
  </sheetData>
  <mergeCells count="121">
    <mergeCell ref="B508:C508"/>
    <mergeCell ref="B509:C509"/>
    <mergeCell ref="B520:J520"/>
    <mergeCell ref="A525:J528"/>
    <mergeCell ref="B480:C480"/>
    <mergeCell ref="B488:C488"/>
    <mergeCell ref="B489:C489"/>
    <mergeCell ref="B497:C497"/>
    <mergeCell ref="B498:C498"/>
    <mergeCell ref="B499:C499"/>
    <mergeCell ref="B461:C461"/>
    <mergeCell ref="B462:C462"/>
    <mergeCell ref="B468:C468"/>
    <mergeCell ref="B469:C469"/>
    <mergeCell ref="B478:C478"/>
    <mergeCell ref="B479:C479"/>
    <mergeCell ref="B443:C443"/>
    <mergeCell ref="B444:C444"/>
    <mergeCell ref="B448:C448"/>
    <mergeCell ref="B449:C449"/>
    <mergeCell ref="B453:C453"/>
    <mergeCell ref="B457:C457"/>
    <mergeCell ref="B424:C424"/>
    <mergeCell ref="B430:C430"/>
    <mergeCell ref="B431:C431"/>
    <mergeCell ref="B436:C436"/>
    <mergeCell ref="B437:C437"/>
    <mergeCell ref="B442:C442"/>
    <mergeCell ref="B411:C411"/>
    <mergeCell ref="B416:C416"/>
    <mergeCell ref="B417:C417"/>
    <mergeCell ref="B418:C418"/>
    <mergeCell ref="B423:C423"/>
    <mergeCell ref="B394:C394"/>
    <mergeCell ref="B398:C398"/>
    <mergeCell ref="B399:C399"/>
    <mergeCell ref="B404:C404"/>
    <mergeCell ref="B409:C409"/>
    <mergeCell ref="B410:C410"/>
    <mergeCell ref="B375:C375"/>
    <mergeCell ref="B376:C376"/>
    <mergeCell ref="B377:C377"/>
    <mergeCell ref="B386:C386"/>
    <mergeCell ref="B387:C387"/>
    <mergeCell ref="B393:C393"/>
    <mergeCell ref="B357:C357"/>
    <mergeCell ref="B358:C358"/>
    <mergeCell ref="B363:C363"/>
    <mergeCell ref="B364:C364"/>
    <mergeCell ref="B369:C369"/>
    <mergeCell ref="B370:C370"/>
    <mergeCell ref="B336:C336"/>
    <mergeCell ref="B337:C337"/>
    <mergeCell ref="B342:C342"/>
    <mergeCell ref="B343:C343"/>
    <mergeCell ref="B352:C352"/>
    <mergeCell ref="B353:C353"/>
    <mergeCell ref="B306:C306"/>
    <mergeCell ref="B310:C310"/>
    <mergeCell ref="B324:C324"/>
    <mergeCell ref="B325:C325"/>
    <mergeCell ref="B331:C331"/>
    <mergeCell ref="B332:C332"/>
    <mergeCell ref="B287:C287"/>
    <mergeCell ref="B288:C288"/>
    <mergeCell ref="B295:C295"/>
    <mergeCell ref="B296:C296"/>
    <mergeCell ref="B300:C300"/>
    <mergeCell ref="B301:C301"/>
    <mergeCell ref="B318:C318"/>
    <mergeCell ref="B319:C319"/>
    <mergeCell ref="B249:C249"/>
    <mergeCell ref="B258:C258"/>
    <mergeCell ref="B267:C267"/>
    <mergeCell ref="B276:C276"/>
    <mergeCell ref="B277:C277"/>
    <mergeCell ref="B282:C282"/>
    <mergeCell ref="B225:C225"/>
    <mergeCell ref="B226:C226"/>
    <mergeCell ref="B232:C232"/>
    <mergeCell ref="B236:C236"/>
    <mergeCell ref="B240:C240"/>
    <mergeCell ref="B241:C241"/>
    <mergeCell ref="B118:J118"/>
    <mergeCell ref="B122:C122"/>
    <mergeCell ref="B184:C184"/>
    <mergeCell ref="B185:C185"/>
    <mergeCell ref="B193:C193"/>
    <mergeCell ref="B210:C210"/>
    <mergeCell ref="B211:C211"/>
    <mergeCell ref="B212:C212"/>
    <mergeCell ref="B152:C152"/>
    <mergeCell ref="B153:C153"/>
    <mergeCell ref="B165:C165"/>
    <mergeCell ref="B166:C166"/>
    <mergeCell ref="B178:C178"/>
    <mergeCell ref="B183:C183"/>
    <mergeCell ref="B216:C216"/>
    <mergeCell ref="B217:C217"/>
    <mergeCell ref="B14:K14"/>
    <mergeCell ref="B15:K15"/>
    <mergeCell ref="B16:K16"/>
    <mergeCell ref="B17:K17"/>
    <mergeCell ref="A20:J20"/>
    <mergeCell ref="A36:J36"/>
    <mergeCell ref="A1:C1"/>
    <mergeCell ref="A2:C2"/>
    <mergeCell ref="B9:J9"/>
    <mergeCell ref="B10:J10"/>
    <mergeCell ref="B12:J12"/>
    <mergeCell ref="B13:K13"/>
    <mergeCell ref="B123:C123"/>
    <mergeCell ref="B133:C133"/>
    <mergeCell ref="B134:C134"/>
    <mergeCell ref="B135:C135"/>
    <mergeCell ref="B144:C144"/>
    <mergeCell ref="B145:C145"/>
    <mergeCell ref="B37:J37"/>
    <mergeCell ref="B66:C66"/>
    <mergeCell ref="B113:C113"/>
    <mergeCell ref="A117:J117"/>
  </mergeCells>
  <conditionalFormatting sqref="B6:B7 M9:IU16 L17:IU18 B19:J19 K19:IU21 D23:G32 B23:C35 D33:J35 K33:IU37 D37:J37 D116:J116 K116:IU118 D118:J118 B118:C120 B121 K133:L133 P133:IV133 B137:C143 B144 B147:C147 B149:C149 B152:C152 L154:M154 O154:IV154 L155:IV164 B165:G175 D176:G182 B183:B184 D183:F332 K185:L185 N185:IV185 C186 B187:C187 C188 B189:C189 C190:C192 C194:C204 B195:B199 B201:B204 B205:C209 B225 G225:H231 B226:C231 O233:IV233 B233:C235 M234:IV519 B236 B237:C239 B240 B259:C266 B268:C275 B276 B297:C299 B300 B333:F340 B341:C362 B363:B375 C365:C374 D403:E410 F403:F415 B411:E415 F421:F442 D423:E442 M520:IU520 L521:IU521 K522:IU65822 B529:J65826">
    <cfRule type="cellIs" dxfId="65" priority="485" stopIfTrue="1" operator="equal">
      <formula>0</formula>
    </cfRule>
  </conditionalFormatting>
  <conditionalFormatting sqref="B178">
    <cfRule type="cellIs" dxfId="64" priority="188" stopIfTrue="1" operator="equal">
      <formula>0</formula>
    </cfRule>
  </conditionalFormatting>
  <conditionalFormatting sqref="B210:B211">
    <cfRule type="cellIs" dxfId="63" priority="290" stopIfTrue="1" operator="equal">
      <formula>0</formula>
    </cfRule>
  </conditionalFormatting>
  <conditionalFormatting sqref="B216">
    <cfRule type="cellIs" dxfId="62" priority="16" stopIfTrue="1" operator="equal">
      <formula>0</formula>
    </cfRule>
  </conditionalFormatting>
  <conditionalFormatting sqref="B267">
    <cfRule type="cellIs" dxfId="61" priority="377" stopIfTrue="1" operator="equal">
      <formula>0</formula>
    </cfRule>
  </conditionalFormatting>
  <conditionalFormatting sqref="B282">
    <cfRule type="cellIs" dxfId="60" priority="376" stopIfTrue="1" operator="equal">
      <formula>0</formula>
    </cfRule>
  </conditionalFormatting>
  <conditionalFormatting sqref="B295:B296">
    <cfRule type="cellIs" dxfId="59" priority="375" stopIfTrue="1" operator="equal">
      <formula>0</formula>
    </cfRule>
  </conditionalFormatting>
  <conditionalFormatting sqref="B306">
    <cfRule type="cellIs" dxfId="58" priority="374" stopIfTrue="1" operator="equal">
      <formula>0</formula>
    </cfRule>
  </conditionalFormatting>
  <conditionalFormatting sqref="B318:B319">
    <cfRule type="cellIs" dxfId="57" priority="21" stopIfTrue="1" operator="equal">
      <formula>0</formula>
    </cfRule>
  </conditionalFormatting>
  <conditionalFormatting sqref="B324:B325">
    <cfRule type="cellIs" dxfId="56" priority="373" stopIfTrue="1" operator="equal">
      <formula>0</formula>
    </cfRule>
  </conditionalFormatting>
  <conditionalFormatting sqref="B377">
    <cfRule type="cellIs" dxfId="55" priority="447" stopIfTrue="1" operator="equal">
      <formula>0</formula>
    </cfRule>
  </conditionalFormatting>
  <conditionalFormatting sqref="B37:C116">
    <cfRule type="cellIs" dxfId="54" priority="17" stopIfTrue="1" operator="equal">
      <formula>0</formula>
    </cfRule>
  </conditionalFormatting>
  <conditionalFormatting sqref="B122:C132">
    <cfRule type="cellIs" dxfId="53" priority="454" stopIfTrue="1" operator="equal">
      <formula>0</formula>
    </cfRule>
  </conditionalFormatting>
  <conditionalFormatting sqref="B154:C164">
    <cfRule type="cellIs" dxfId="52" priority="24" stopIfTrue="1" operator="equal">
      <formula>0</formula>
    </cfRule>
  </conditionalFormatting>
  <conditionalFormatting sqref="B176:C177">
    <cfRule type="cellIs" dxfId="51" priority="293" stopIfTrue="1" operator="equal">
      <formula>0</formula>
    </cfRule>
  </conditionalFormatting>
  <conditionalFormatting sqref="B179:C182">
    <cfRule type="cellIs" dxfId="50" priority="186" stopIfTrue="1" operator="equal">
      <formula>0</formula>
    </cfRule>
  </conditionalFormatting>
  <conditionalFormatting sqref="B213:C215">
    <cfRule type="cellIs" dxfId="49" priority="288" stopIfTrue="1" operator="equal">
      <formula>0</formula>
    </cfRule>
  </conditionalFormatting>
  <conditionalFormatting sqref="B218:C224">
    <cfRule type="cellIs" dxfId="48" priority="15" stopIfTrue="1" operator="equal">
      <formula>0</formula>
    </cfRule>
  </conditionalFormatting>
  <conditionalFormatting sqref="B242:C257">
    <cfRule type="cellIs" dxfId="47" priority="185" stopIfTrue="1" operator="equal">
      <formula>0</formula>
    </cfRule>
  </conditionalFormatting>
  <conditionalFormatting sqref="B278:C281">
    <cfRule type="cellIs" dxfId="46" priority="282" stopIfTrue="1" operator="equal">
      <formula>0</formula>
    </cfRule>
  </conditionalFormatting>
  <conditionalFormatting sqref="B283:C287">
    <cfRule type="cellIs" dxfId="45" priority="458" stopIfTrue="1" operator="equal">
      <formula>0</formula>
    </cfRule>
  </conditionalFormatting>
  <conditionalFormatting sqref="B289:C289">
    <cfRule type="cellIs" dxfId="44" priority="479" stopIfTrue="1" operator="equal">
      <formula>0</formula>
    </cfRule>
  </conditionalFormatting>
  <conditionalFormatting sqref="B292:C294">
    <cfRule type="cellIs" dxfId="43" priority="465" stopIfTrue="1" operator="equal">
      <formula>0</formula>
    </cfRule>
  </conditionalFormatting>
  <conditionalFormatting sqref="B301:C305">
    <cfRule type="cellIs" dxfId="42" priority="278" stopIfTrue="1" operator="equal">
      <formula>0</formula>
    </cfRule>
  </conditionalFormatting>
  <conditionalFormatting sqref="B307:C317">
    <cfRule type="cellIs" dxfId="41" priority="439" stopIfTrue="1" operator="equal">
      <formula>0</formula>
    </cfRule>
  </conditionalFormatting>
  <conditionalFormatting sqref="B320:C323">
    <cfRule type="cellIs" dxfId="40" priority="13" stopIfTrue="1" operator="equal">
      <formula>0</formula>
    </cfRule>
  </conditionalFormatting>
  <conditionalFormatting sqref="B326:C332">
    <cfRule type="cellIs" dxfId="39" priority="475" stopIfTrue="1" operator="equal">
      <formula>0</formula>
    </cfRule>
  </conditionalFormatting>
  <conditionalFormatting sqref="B376:C376">
    <cfRule type="cellIs" dxfId="38" priority="448" stopIfTrue="1" operator="equal">
      <formula>0</formula>
    </cfRule>
  </conditionalFormatting>
  <conditionalFormatting sqref="B378:C405">
    <cfRule type="cellIs" dxfId="37" priority="273" stopIfTrue="1" operator="equal">
      <formula>0</formula>
    </cfRule>
  </conditionalFormatting>
  <conditionalFormatting sqref="B418:C420">
    <cfRule type="cellIs" dxfId="36" priority="266" stopIfTrue="1" operator="equal">
      <formula>0</formula>
    </cfRule>
  </conditionalFormatting>
  <conditionalFormatting sqref="B423:C441">
    <cfRule type="cellIs" dxfId="35" priority="469" stopIfTrue="1" operator="equal">
      <formula>0</formula>
    </cfRule>
  </conditionalFormatting>
  <conditionalFormatting sqref="B444:C460">
    <cfRule type="cellIs" dxfId="34" priority="182" stopIfTrue="1" operator="equal">
      <formula>0</formula>
    </cfRule>
  </conditionalFormatting>
  <conditionalFormatting sqref="B462:C477">
    <cfRule type="cellIs" dxfId="33" priority="258" stopIfTrue="1" operator="equal">
      <formula>0</formula>
    </cfRule>
  </conditionalFormatting>
  <conditionalFormatting sqref="B479:C496">
    <cfRule type="cellIs" dxfId="32" priority="371" stopIfTrue="1" operator="equal">
      <formula>0</formula>
    </cfRule>
  </conditionalFormatting>
  <conditionalFormatting sqref="B498:C519">
    <cfRule type="cellIs" dxfId="31" priority="157" stopIfTrue="1" operator="equal">
      <formula>0</formula>
    </cfRule>
  </conditionalFormatting>
  <conditionalFormatting sqref="B421:E422">
    <cfRule type="cellIs" dxfId="30" priority="265" stopIfTrue="1" operator="equal">
      <formula>0</formula>
    </cfRule>
  </conditionalFormatting>
  <conditionalFormatting sqref="B9:L15 L16 B16:B18">
    <cfRule type="cellIs" dxfId="29" priority="444" stopIfTrue="1" operator="equal">
      <formula>0</formula>
    </cfRule>
  </conditionalFormatting>
  <conditionalFormatting sqref="C148">
    <cfRule type="cellIs" dxfId="28" priority="467" stopIfTrue="1" operator="equal">
      <formula>0</formula>
    </cfRule>
  </conditionalFormatting>
  <conditionalFormatting sqref="C290:C291">
    <cfRule type="cellIs" dxfId="27" priority="478" stopIfTrue="1" operator="equal">
      <formula>0</formula>
    </cfRule>
  </conditionalFormatting>
  <conditionalFormatting sqref="C406:C408">
    <cfRule type="cellIs" dxfId="26" priority="472" stopIfTrue="1" operator="equal">
      <formula>0</formula>
    </cfRule>
  </conditionalFormatting>
  <conditionalFormatting sqref="C150:F151">
    <cfRule type="cellIs" dxfId="25" priority="427" stopIfTrue="1" operator="equal">
      <formula>0</formula>
    </cfRule>
  </conditionalFormatting>
  <conditionalFormatting sqref="C22:G22">
    <cfRule type="cellIs" dxfId="24" priority="433" stopIfTrue="1" operator="equal">
      <formula>0</formula>
    </cfRule>
  </conditionalFormatting>
  <conditionalFormatting sqref="D152:F164">
    <cfRule type="cellIs" dxfId="23" priority="426" stopIfTrue="1" operator="equal">
      <formula>0</formula>
    </cfRule>
  </conditionalFormatting>
  <conditionalFormatting sqref="D416:F420">
    <cfRule type="cellIs" dxfId="22" priority="270" stopIfTrue="1" operator="equal">
      <formula>0</formula>
    </cfRule>
  </conditionalFormatting>
  <conditionalFormatting sqref="D443:F519">
    <cfRule type="cellIs" dxfId="21" priority="179" stopIfTrue="1" operator="equal">
      <formula>0</formula>
    </cfRule>
  </conditionalFormatting>
  <conditionalFormatting sqref="D119:G149">
    <cfRule type="cellIs" dxfId="20" priority="424" stopIfTrue="1" operator="equal">
      <formula>0</formula>
    </cfRule>
  </conditionalFormatting>
  <conditionalFormatting sqref="D341:G402">
    <cfRule type="cellIs" dxfId="19" priority="277" stopIfTrue="1" operator="equal">
      <formula>0</formula>
    </cfRule>
  </conditionalFormatting>
  <conditionalFormatting sqref="D38:IV115">
    <cfRule type="cellIs" dxfId="18" priority="65" stopIfTrue="1" operator="equal">
      <formula>0</formula>
    </cfRule>
  </conditionalFormatting>
  <conditionalFormatting sqref="G150:G164">
    <cfRule type="cellIs" dxfId="17" priority="400" stopIfTrue="1" operator="equal">
      <formula>0</formula>
    </cfRule>
  </conditionalFormatting>
  <conditionalFormatting sqref="G183:G224">
    <cfRule type="cellIs" dxfId="16" priority="417" stopIfTrue="1" operator="equal">
      <formula>0</formula>
    </cfRule>
  </conditionalFormatting>
  <conditionalFormatting sqref="G232:G340">
    <cfRule type="cellIs" dxfId="15" priority="394" stopIfTrue="1" operator="equal">
      <formula>0</formula>
    </cfRule>
  </conditionalFormatting>
  <conditionalFormatting sqref="G403:G460">
    <cfRule type="cellIs" dxfId="14" priority="269" stopIfTrue="1" operator="equal">
      <formula>0</formula>
    </cfRule>
  </conditionalFormatting>
  <conditionalFormatting sqref="G461:H519">
    <cfRule type="cellIs" dxfId="13" priority="164" stopIfTrue="1" operator="equal">
      <formula>0</formula>
    </cfRule>
  </conditionalFormatting>
  <conditionalFormatting sqref="H119:H224">
    <cfRule type="cellIs" dxfId="12" priority="286" stopIfTrue="1" operator="equal">
      <formula>0</formula>
    </cfRule>
  </conditionalFormatting>
  <conditionalFormatting sqref="H232:H460">
    <cfRule type="cellIs" dxfId="11" priority="263" stopIfTrue="1" operator="equal">
      <formula>0</formula>
    </cfRule>
  </conditionalFormatting>
  <conditionalFormatting sqref="H22:IV32">
    <cfRule type="cellIs" dxfId="10" priority="76" stopIfTrue="1" operator="equal">
      <formula>0</formula>
    </cfRule>
  </conditionalFormatting>
  <conditionalFormatting sqref="I119:I519">
    <cfRule type="cellIs" dxfId="9" priority="148" stopIfTrue="1" operator="equal">
      <formula>0</formula>
    </cfRule>
  </conditionalFormatting>
  <conditionalFormatting sqref="J121:J318">
    <cfRule type="cellIs" dxfId="8" priority="14" stopIfTrue="1" operator="equal">
      <formula>0</formula>
    </cfRule>
  </conditionalFormatting>
  <conditionalFormatting sqref="J320:J519">
    <cfRule type="cellIs" dxfId="7" priority="84" stopIfTrue="1" operator="equal">
      <formula>0</formula>
    </cfRule>
  </conditionalFormatting>
  <conditionalFormatting sqref="J119:IV120">
    <cfRule type="cellIs" dxfId="6" priority="147" stopIfTrue="1" operator="equal">
      <formula>0</formula>
    </cfRule>
  </conditionalFormatting>
  <conditionalFormatting sqref="K154:K164">
    <cfRule type="cellIs" dxfId="5" priority="23" stopIfTrue="1" operator="equal">
      <formula>0</formula>
    </cfRule>
  </conditionalFormatting>
  <conditionalFormatting sqref="K233:L520">
    <cfRule type="cellIs" dxfId="4" priority="1" stopIfTrue="1" operator="equal">
      <formula>0</formula>
    </cfRule>
  </conditionalFormatting>
  <conditionalFormatting sqref="K121:IV132">
    <cfRule type="cellIs" dxfId="3" priority="64" stopIfTrue="1" operator="equal">
      <formula>0</formula>
    </cfRule>
  </conditionalFormatting>
  <conditionalFormatting sqref="K134:IV153">
    <cfRule type="cellIs" dxfId="2" priority="62" stopIfTrue="1" operator="equal">
      <formula>0</formula>
    </cfRule>
  </conditionalFormatting>
  <conditionalFormatting sqref="K165:IV184">
    <cfRule type="cellIs" dxfId="1" priority="25" stopIfTrue="1" operator="equal">
      <formula>0</formula>
    </cfRule>
  </conditionalFormatting>
  <conditionalFormatting sqref="K186:IV232">
    <cfRule type="cellIs" dxfId="0" priority="10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70" fitToHeight="0" orientation="portrait" horizontalDpi="4294967294" r:id="rId1"/>
  <headerFooter alignWithMargins="0">
    <oddFooter>&amp;RStranica &amp;P od 7</oddFooter>
  </headerFooter>
  <rowBreaks count="2" manualBreakCount="2">
    <brk id="34" max="8" man="1"/>
    <brk id="11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2023</vt:lpstr>
      <vt:lpstr>1. izmjene</vt:lpstr>
      <vt:lpstr>izvršenje 1-6</vt:lpstr>
      <vt:lpstr>2. izmjene</vt:lpstr>
      <vt:lpstr> izvršenje 1-12</vt:lpstr>
      <vt:lpstr>' izvršenje 1-12'!Print_Area</vt:lpstr>
      <vt:lpstr>'1. izmjene'!Print_Area</vt:lpstr>
      <vt:lpstr>'2. izmjene'!Print_Area</vt:lpstr>
      <vt:lpstr>'2023'!Print_Area</vt:lpstr>
      <vt:lpstr>'izvršenje 1-6'!Print_Area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</dc:creator>
  <cp:lastModifiedBy>Anna Kuzma</cp:lastModifiedBy>
  <cp:lastPrinted>2024-03-22T09:17:24Z</cp:lastPrinted>
  <dcterms:created xsi:type="dcterms:W3CDTF">2009-11-23T11:03:03Z</dcterms:created>
  <dcterms:modified xsi:type="dcterms:W3CDTF">2024-03-22T09:34:48Z</dcterms:modified>
</cp:coreProperties>
</file>